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lh0QHHJRdwRhLmNZLO01lDNfGt0pzG/edxSLBxIHWboOW9+ORHa/fUbi+QILjg2PjDdRxwNbeNrhLbPIcwVtMA==" workbookSaltValue="dvwSMnvQJiVGytzxsKX4O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S72" i="83"/>
  <c r="Y78" i="83"/>
  <c r="U79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Z78" i="83"/>
  <c r="AC78" i="83"/>
  <c r="AK78" i="83" s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334" i="83" l="1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<sst xmlns="http://schemas.openxmlformats.org/spreadsheetml/2006/main" count="65808" uniqueCount="756">
  <si>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</si>
  <si>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</si>
  <si>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</si>
  <si>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</si>
  <si>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</si>
  <si>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</si>
  <si>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</si>
  <si>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</si>
  <si>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</si>
  <si>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</si>
  <si>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</si>
  <si>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</si>
  <si>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</si>
  <si>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</si>
  <si>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</si>
  <si>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</si>
  <si>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</si>
  <si>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</si>
  <si>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</si>
  <si>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</si>
  <si>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</si>
  <si>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</si>
  <si>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</si>
  <si>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</si>
  <si>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</si>
  <si>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</si>
  <si>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</si>
  <si>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</si>
  <si>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</si>
  <si>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</si>
  <si>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</si>
  <si>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</si>
  <si>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</si>
  <si>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</si>
  <si>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</si>
  <si>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</si>
  <si>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</si>
  <si>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</si>
  <si>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</si>
  <si>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</si>
  <si>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</si>
  <si>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</si>
  <si>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</si>
  <si>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</si>
  <si>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</si>
  <si>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</si>
  <si>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</si>
  <si>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</si>
  <si>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</si>
  <si>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</si>
  <si>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</si>
  <si>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</si>
  <si>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</si>
  <si>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</si>
  <si>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</si>
  <si>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</si>
  <si>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</si>
  <si>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</si>
  <si>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</si>
  <si>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</si>
  <si>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</si>
  <si>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</si>
  <si>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</si>
  <si>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</si>
  <si>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</si>
  <si>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</si>
  <si>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</si>
  <si>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</si>
  <si>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</si>
  <si>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</si>
  <si>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</si>
  <si>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</si>
  <si>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</si>
  <si>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</si>
  <si>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</si>
  <si>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</si>
  <si>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</si>
  <si>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</si>
  <si>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</si>
  <si>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</si>
  <si>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</si>
  <si>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</si>
  <si>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</si>
  <si>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</si>
  <si>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</si>
  <si>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</si>
  <si>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</si>
  <si>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</si>
  <si>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</si>
  <si>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</si>
  <si>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</si>
  <si>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</si>
  <si>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</si>
  <si>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</si>
  <si>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</si>
  <si>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</si>
  <si>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</si>
  <si>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</si>
  <si>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</si>
  <si>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</si>
  <si>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</si>
  <si>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</si>
  <si>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</si>
  <si>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</si>
  <si>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</si>
  <si>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</si>
  <si>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</si>
  <si>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</si>
  <si>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</si>
  <si>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</si>
  <si>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</si>
  <si>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</si>
  <si>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</si>
  <si>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</si>
  <si>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</si>
  <si>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</si>
  <si>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</si>
  <si>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</si>
  <si>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</si>
  <si>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</si>
  <si>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</si>
  <si>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</si>
  <si>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</si>
  <si>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</si>
  <si>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</si>
  <si>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</si>
  <si>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</si>
  <si>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</si>
  <si>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</si>
  <si>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</si>
  <si>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</si>
  <si>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</si>
  <si>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</si>
  <si>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</si>
  <si>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</si>
  <si>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</si>
  <si>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</si>
  <si>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</si>
  <si>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</si>
  <si>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</si>
  <si>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</si>
  <si>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</si>
  <si>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</si>
  <si>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</si>
  <si>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</si>
  <si>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</si>
  <si>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</si>
  <si>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</si>
  <si>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</si>
  <si>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</si>
  <si>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</si>
  <si>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</si>
  <si>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</si>
  <si>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</si>
  <si>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</si>
  <si>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</si>
  <si>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</si>
  <si>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</si>
  <si>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</si>
  <si>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</si>
  <si>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</si>
  <si>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</si>
  <si>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</si>
  <si>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</si>
  <si>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</si>
  <si>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</si>
  <si>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</si>
  <si>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</si>
  <si>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</si>
  <si>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</si>
  <si>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</si>
  <si>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</si>
  <si>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</si>
  <si>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</si>
  <si>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</si>
  <si>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</si>
  <si>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</si>
  <si>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</si>
  <si>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</si>
  <si>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</si>
  <si>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</si>
  <si>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</si>
  <si>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</si>
  <si>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</si>
  <si>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</si>
  <si>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</si>
  <si>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</si>
  <si>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</si>
  <si>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</si>
  <si>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</si>
  <si>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</si>
  <si>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</si>
  <si>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</si>
  <si>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</si>
  <si>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</si>
  <si>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</si>
  <si>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</si>
  <si>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</si>
  <si>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</si>
  <si>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</si>
  <si>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</si>
  <si>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</si>
  <si>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</si>
  <si>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</si>
  <si>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</si>
  <si>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</si>
  <si>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</si>
  <si>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</si>
  <si>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</si>
  <si>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</si>
  <si>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</si>
  <si>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</si>
  <si>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</si>
  <si>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</si>
  <si>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</si>
  <si>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</si>
  <si>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</si>
  <si>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</si>
  <si>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</si>
  <si>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</si>
  <si>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</si>
  <si>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</si>
  <si>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</si>
  <si>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</si>
  <si>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</si>
  <si>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</si>
  <si>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</si>
  <si>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</si>
  <si>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</si>
  <si>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</si>
  <si>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</si>
  <si>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</si>
  <si>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</si>
  <si>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</si>
  <si>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</si>
  <si>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</si>
  <si>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</si>
  <si>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</si>
  <si>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</si>
  <si>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</si>
  <si>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</si>
  <si>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</si>
  <si>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</si>
  <si>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</si>
  <si>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</si>
  <si>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</si>
  <si>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</si>
  <si>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</si>
  <si>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</si>
  <si>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</si>
  <si>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</si>
  <si>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</si>
  <si>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</si>
  <si>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</si>
  <si>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</si>
  <si>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</si>
  <si>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</si>
  <si>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</si>
  <si>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</si>
  <si>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</si>
  <si>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</si>
  <si>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</si>
  <si>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</si>
  <si>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</si>
  <si>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</si>
  <si>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</si>
  <si>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</si>
  <si>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</si>
  <si>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</si>
  <si>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</si>
  <si>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</si>
  <si>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</si>
  <si>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</si>
  <si>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</si>
  <si>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</si>
  <si>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</si>
  <si>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</si>
  <si>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</si>
  <si>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</si>
  <si>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</si>
  <si>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</si>
  <si>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</si>
  <si>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</si>
  <si>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</si>
  <si>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</si>
  <si>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</si>
  <si>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</si>
  <si>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</si>
  <si>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</si>
  <si>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</si>
  <si>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</si>
  <si>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</si>
  <si>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</si>
  <si>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</si>
  <si>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</si>
  <si>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</si>
  <si>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</si>
  <si>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</si>
  <si>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</si>
  <si>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</si>
  <si>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</si>
  <si>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</si>
  <si>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</si>
  <si>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</si>
  <si>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</si>
  <si>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</si>
  <si>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</si>
  <si>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</si>
  <si>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</si>
  <si>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</si>
  <si>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</si>
  <si>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</si>
  <si>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</si>
  <si>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</si>
  <si>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</si>
  <si>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</si>
  <si>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</si>
  <si>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</si>
  <si>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</si>
  <si>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</si>
  <si>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</si>
  <si>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</si>
  <si>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</si>
  <si>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</si>
  <si>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</si>
  <si>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</si>
  <si>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</si>
  <si>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</si>
  <si>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</si>
  <si>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</si>
  <si>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</si>
  <si>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</si>
  <si>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</si>
  <si>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</si>
  <si>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</si>
  <si>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</si>
  <si>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</si>
  <si>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</si>
  <si>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</si>
  <si>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</si>
  <si>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</si>
  <si>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</si>
  <si>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</si>
  <si>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</si>
  <si>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</si>
  <si>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</si>
  <si>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</si>
  <si>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</si>
  <si>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</si>
  <si>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</si>
  <si>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</si>
  <si>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</si>
  <si>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</si>
  <si>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</si>
  <si>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</si>
  <si>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</si>
  <si>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</si>
  <si>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</si>
  <si>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</si>
  <si>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</si>
  <si>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</si>
  <si>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</si>
  <si>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</si>
  <si>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</si>
  <si>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</si>
  <si>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</si>
  <si>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</si>
  <si>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</si>
  <si>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</si>
  <si>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</si>
  <si>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</si>
  <si>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</si>
  <si>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</si>
  <si>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</si>
  <si>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</si>
  <si>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</si>
  <si>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</si>
  <si>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</si>
  <si>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</si>
  <si>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</si>
  <si>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</si>
  <si>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</si>
  <si>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</si>
  <si>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</si>
  <si>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</si>
  <si>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</si>
  <si>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</si>
  <si>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</si>
  <si>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</si>
  <si>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</si>
  <si>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</si>
  <si>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</si>
  <si>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</si>
  <si>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</si>
  <si>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</si>
  <si>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</si>
  <si>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</si>
  <si>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</si>
  <si>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</si>
  <si>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</si>
  <si>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</si>
  <si>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</si>
  <si>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</si>
  <si>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</si>
  <si>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</si>
  <si>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</si>
  <si>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</si>
  <si>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</si>
  <si>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</si>
  <si>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</si>
  <si>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</si>
  <si>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</si>
  <si>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</si>
  <si>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</si>
  <si>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</si>
  <si>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</si>
  <si>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</si>
  <si>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</si>
  <si>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</si>
  <si>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</si>
  <si>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</si>
  <si>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</si>
  <si>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</si>
  <si>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</si>
  <si>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</si>
  <si>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</si>
  <si>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</si>
  <si>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</si>
  <si>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</si>
  <si>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</si>
  <si>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</si>
  <si>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</si>
  <si>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</si>
  <si>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</si>
  <si>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</si>
  <si>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</si>
  <si>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</si>
  <si>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</si>
  <si>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</si>
  <si>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</si>
  <si>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</si>
  <si>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</si>
  <si>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</si>
  <si>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</si>
  <si>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</si>
  <si>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</si>
  <si>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</si>
  <si>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</si>
  <si>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</si>
  <si>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</si>
  <si>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</si>
  <si>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</si>
  <si>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</si>
  <si>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</si>
  <si>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</si>
  <si>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</si>
  <si>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</si>
  <si>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</si>
  <si>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</si>
  <si>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</si>
  <si>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</si>
  <si>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</si>
  <si>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</si>
  <si>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</si>
  <si>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</si>
  <si>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</si>
  <si>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</si>
  <si>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</si>
  <si>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</si>
  <si>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</si>
  <si>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</si>
  <si>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</si>
  <si>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</si>
  <si>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</si>
  <si>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</si>
  <si>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</si>
  <si>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</si>
  <si>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</si>
  <si>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</si>
  <si>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</si>
  <si>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</si>
  <si>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</si>
  <si>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</si>
  <si>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</si>
  <si>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</si>
  <si>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</si>
  <si>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</si>
  <si>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</si>
  <si>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</si>
  <si>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</si>
  <si>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</si>
  <si>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</si>
  <si>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</si>
  <si>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</si>
  <si>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</si>
  <si>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</si>
  <si>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</si>
  <si>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</si>
  <si>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</si>
  <si>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</si>
  <si>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</si>
  <si>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</si>
  <si>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</si>
  <si>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</si>
  <si>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</si>
  <si>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</si>
  <si>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</si>
  <si>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</si>
  <si>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</si>
  <si>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</si>
  <si>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</si>
  <si>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</si>
  <si>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</si>
  <si>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</si>
  <si>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</si>
  <si>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</si>
  <si>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</si>
  <si>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</si>
  <si>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</si>
  <si>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</si>
  <si>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</si>
  <si>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</si>
  <si>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</si>
  <si>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</si>
  <si>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</si>
  <si>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</si>
  <si>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</si>
  <si>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</si>
  <si>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</si>
  <si>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</si>
  <si>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</si>
  <si>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</si>
  <si>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</si>
  <si>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</si>
  <si>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</si>
  <si>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</si>
  <si>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</si>
  <si>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</si>
  <si>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</si>
  <si>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</si>
  <si>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</si>
  <si>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</si>
  <si>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</si>
  <si>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</si>
  <si>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</si>
  <si>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</si>
  <si>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</si>
  <si>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</si>
  <si>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</si>
  <si>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</si>
  <si>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</si>
  <si>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</si>
  <si>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</si>
  <si>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</si>
  <si>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</si>
  <si>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</si>
  <si>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</si>
  <si>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</si>
  <si>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</si>
  <si>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</si>
  <si>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</si>
  <si>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</si>
  <si>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</si>
  <si>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</si>
  <si>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</si>
  <si>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</si>
  <si>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</si>
  <si>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</si>
  <si>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</si>
  <si>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</si>
  <si>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</si>
  <si>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</si>
  <si>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</si>
  <si>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</si>
  <si>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</si>
  <si>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</si>
  <si>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</si>
  <si>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</si>
  <si>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</si>
  <si>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</si>
  <si>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</si>
  <si>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</si>
  <si>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</si>
  <si>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</si>
  <si>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</si>
  <si>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</si>
  <si>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</si>
  <si>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</si>
  <si>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</si>
  <si>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</si>
  <si>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</si>
  <si>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</si>
  <si>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</si>
  <si>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</si>
  <si>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</si>
  <si>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</si>
  <si>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</si>
  <si>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</si>
  <si>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</si>
  <si>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</si>
  <si>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</si>
  <si>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</si>
  <si>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</si>
  <si>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</si>
  <si>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</si>
  <si>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</si>
  <si>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</si>
  <si>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</si>
  <si>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</si>
  <si>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</si>
  <si>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</si>
  <si>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</si>
  <si>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</si>
  <si>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</si>
  <si>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</si>
  <si>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</si>
  <si>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</si>
  <si>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</si>
  <si>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</si>
  <si>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</si>
  <si>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</si>
  <si>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</si>
  <si>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</si>
  <si>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</si>
  <si>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</si>
  <si>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</si>
  <si>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</si>
  <si>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</si>
  <si>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</si>
  <si>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</si>
  <si>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</si>
  <si>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</si>
  <si>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</si>
  <si>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</si>
  <si>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</si>
  <si>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</si>
  <si>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</si>
  <si>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</si>
  <si>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</si>
  <si>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</si>
  <si>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</si>
  <si>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</si>
  <si>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</si>
  <si>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</si>
  <si>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</si>
  <si>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</si>
  <si>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</si>
  <si>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</si>
  <si>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</si>
  <si>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</si>
  <si>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</si>
  <si>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</si>
  <si>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</si>
  <si>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</si>
  <si>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</si>
  <si>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</si>
  <si>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</si>
  <si>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</si>
  <si>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</si>
  <si>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</si>
  <si>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</si>
  <si>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</si>
  <si>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</si>
  <si>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</si>
  <si>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</si>
  <si>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</si>
  <si>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</si>
  <si>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</si>
  <si>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</si>
  <si>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</si>
  <si>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</si>
  <si>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</si>
  <si>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</si>
  <si>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</si>
  <si>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</si>
  <si>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</si>
  <si>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</si>
  <si>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</si>
  <si>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</si>
  <si>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</si>
  <si>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</si>
  <si>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</si>
  <si>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</si>
  <si>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</si>
  <si>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</si>
  <si>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</si>
  <si>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</si>
  <si>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</si>
  <si>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</si>
  <si>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</si>
  <si>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</si>
  <si>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</si>
  <si>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</si>
  <si>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</si>
  <si>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</si>
  <si>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</si>
  <si>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</si>
  <si>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</si>
  <si>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</si>
  <si>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</si>
  <si>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</si>
  <si>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</si>
  <si>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</si>
  <si>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</si>
  <si>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</si>
  <si>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</si>
  <si>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</si>
  <si>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</si>
  <si>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</si>
  <si>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</si>
  <si>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</si>
  <si>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</si>
  <si>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</si>
  <si>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</si>
  <si>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</si>
  <si>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</si>
  <si>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</si>
  <si>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</si>
  <si>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</si>
  <si>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</si>
  <si>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</si>
  <si>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</si>
  <si>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</si>
  <si>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</si>
  <si>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</si>
  <si>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</si>
  <si>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</si>
  <si>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</si>
  <si>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</si>
  <si>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</si>
  <si>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</si>
  <si>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</si>
  <si>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</si>
  <si>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</si>
  <si>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</si>
  <si>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</si>
  <si>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</si>
  <si>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</si>
  <si>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</si>
  <si>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</si>
  <si>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</si>
  <si>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</si>
  <si>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</si>
  <si>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</si>
  <si>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</si>
  <si>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</si>
  <si>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</si>
  <si>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</si>
  <si>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</si>
  <si>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</si>
  <si>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</si>
  <si>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</si>
  <si>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</si>
  <si>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</si>
  <si>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</si>
  <si>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Interns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</si>
</sst>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39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-5.0916242648955765E-2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-3.1992505683272444E-4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1.8391061413009724E-2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2.124117869268639E-2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1.0113660933278821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2.3783427221024149E-4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6.8999999999999992E-2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1.4996432485916844E-2</v>
      </c>
      <c r="AB3">
        <f>SUMIFS(PERSALDATA!$G$2:$G$20871,PERSALDATA!$A$2:$A$20871,WORKING!A3,PERSALDATA!$D$2:$D$20871,WORKING!B3,PERSALDATA!$E$2:$E$20871,WORKING!C3,PERSALDATA!$F$2:$F$20871,"S&amp;W: BASIC SALARY (RES)")</f>
        <v>12</v>
      </c>
      <c r="AC3" s="2">
        <f>SUMIFS(PERSALDATA!$H$2:$H$20871,PERSALDATA!$A$2:$A$20871,WORKING!A3,PERSALDATA!$D$2:$D$20871,WORKING!B3,PERSALDATA!$E$2:$E$20871,WORKING!C3)</f>
        <v>15012890.980000013</v>
      </c>
    </row>
    <row r="4" spans="1:29" x14ac:dyDescent="0.25">
      <c r="A4" s="2">
        <f>Results!$D$3</f>
        <v>39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39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0.61679376810063002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5.2088084177571096E-2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6.8908316000427253E-2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4.6806173412143479E-2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0.10137716158614253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7.9246510151945851E-2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2.5063516069156643E-2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4.3059658992625492E-4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7.8720516373610751E-3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1.4138222746957606E-3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7.2182248246173517E-2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7.0831574263787861E-2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6.9831574263787874E-2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6.7831574263787858E-2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1.2439258887352558E-2</v>
      </c>
      <c r="AB5" s="2">
        <f>SUMIFS(PERSALDATA!$G$2:$G$20871,PERSALDATA!$A$2:$A$20871,WORKING!A5,PERSALDATA!$D$2:$D$20871,WORKING!B5,PERSALDATA!$E$2:$E$20871,WORKING!C5,PERSALDATA!$F$2:$F$20871,"S&amp;W: BASIC SALARY (RES)")</f>
        <v>35</v>
      </c>
      <c r="AC5" s="2">
        <f>SUMIFS(PERSALDATA!$H$2:$H$20871,PERSALDATA!$A$2:$A$20871,WORKING!A5,PERSALDATA!$D$2:$D$20871,WORKING!B5,PERSALDATA!$E$2:$E$20871,WORKING!C5)</f>
        <v>6282260.6200000001</v>
      </c>
    </row>
    <row r="6" spans="1:29" x14ac:dyDescent="0.25">
      <c r="A6" s="2">
        <f>Results!$D$3</f>
        <v>39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0.66155780154588406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5.0831125043464077E-2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6.6904555646428041E-2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2.5001781446066084E-2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8.8693779457879027E-2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8.6024186403911893E-2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2.0577888261832104E-2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4.0888219453485833E-4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7.2156966683281781E-2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7.066136113540393E-2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6.9661361135403929E-2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6.7661361135403927E-2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1.2659891740517373E-2</v>
      </c>
      <c r="AB6" s="2">
        <f>SUMIFS(PERSALDATA!$G$2:$G$20871,PERSALDATA!$A$2:$A$20871,WORKING!A6,PERSALDATA!$D$2:$D$20871,WORKING!B6,PERSALDATA!$E$2:$E$20871,WORKING!C6,PERSALDATA!$F$2:$F$20871,"S&amp;W: BASIC SALARY (RES)")</f>
        <v>30</v>
      </c>
      <c r="AC6" s="2">
        <f>SUMIFS(PERSALDATA!$H$2:$H$20871,PERSALDATA!$A$2:$A$20871,WORKING!A6,PERSALDATA!$D$2:$D$20871,WORKING!B6,PERSALDATA!$E$2:$E$20871,WORKING!C6)</f>
        <v>5232827.5199999996</v>
      </c>
    </row>
    <row r="7" spans="1:29" x14ac:dyDescent="0.25">
      <c r="A7" s="2">
        <f>Results!$D$3</f>
        <v>39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0.66495056307411449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5.3363345756970187E-2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5.6123546096033761E-2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6.4057847288692071E-2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5.5240601483749194E-2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8.4495314739942137E-2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1.0378739384205417E-2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3.4719625096479091E-4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7.3280506219366168E-3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3.0503586973062405E-3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2.9428041953647214E-4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3.7015618654857938E-4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7.2507978917473917E-2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7.026737356129592E-2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6.9267373561295892E-2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6.726737356129589E-2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1.3324329842538781E-2</v>
      </c>
      <c r="AB7" s="2">
        <f>SUMIFS(PERSALDATA!$G$2:$G$20871,PERSALDATA!$A$2:$A$20871,WORKING!A7,PERSALDATA!$D$2:$D$20871,WORKING!B7,PERSALDATA!$E$2:$E$20871,WORKING!C7,PERSALDATA!$F$2:$F$20871,"S&amp;W: BASIC SALARY (RES)")</f>
        <v>119</v>
      </c>
      <c r="AC7" s="2">
        <f>SUMIFS(PERSALDATA!$H$2:$H$20871,PERSALDATA!$A$2:$A$20871,WORKING!A7,PERSALDATA!$D$2:$D$20871,WORKING!B7,PERSALDATA!$E$2:$E$20871,WORKING!C7)</f>
        <v>23995276.379999999</v>
      </c>
    </row>
    <row r="8" spans="1:29" x14ac:dyDescent="0.25">
      <c r="A8" s="2">
        <f>Results!$D$3</f>
        <v>39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0.67835793300149172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5.5677380158916122E-2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4.3301681671815515E-2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5.6060521908377063E-2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5.5704675094527416E-2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8.6379655276834638E-2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1.4001257689101957E-2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2.8268506444894371E-4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5.4832634039608781E-3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3.6124368296060454E-3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6.7178585437369995E-5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1.0713313154820255E-3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7.3488937644265367E-2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7.0402553309699759E-2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6.940255330969973E-2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6.7402553309699742E-2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1.3510664372538117E-2</v>
      </c>
      <c r="AB8" s="2">
        <f>SUMIFS(PERSALDATA!$G$2:$G$20871,PERSALDATA!$A$2:$A$20871,WORKING!A8,PERSALDATA!$D$2:$D$20871,WORKING!B8,PERSALDATA!$E$2:$E$20871,WORKING!C8,PERSALDATA!$F$2:$F$20871,"S&amp;W: BASIC SALARY (RES)")</f>
        <v>291</v>
      </c>
      <c r="AC8" s="2">
        <f>SUMIFS(PERSALDATA!$H$2:$H$20871,PERSALDATA!$A$2:$A$20871,WORKING!A8,PERSALDATA!$D$2:$D$20871,WORKING!B8,PERSALDATA!$E$2:$E$20871,WORKING!C8)</f>
        <v>74616039.730000019</v>
      </c>
    </row>
    <row r="9" spans="1:29" x14ac:dyDescent="0.25">
      <c r="A9" s="2">
        <f>Results!$D$3</f>
        <v>39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0.69267610953678938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5.6016591241550971E-2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3.7155194551957822E-2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5.1409140357042714E-2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5.0131474610989289E-2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8.809536857479297E-2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1.4577767531801757E-2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2.3700892615558658E-4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7.0487044959197526E-3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1.7942645330459798E-3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3.7189385272722974E-4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4.8648178722654635E-4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7.3878045858605051E-2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7.0380420173645264E-2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6.9380420173645277E-2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6.7380420173645261E-2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1.3687144828663459E-2</v>
      </c>
      <c r="AB9" s="2">
        <f>SUMIFS(PERSALDATA!$G$2:$G$20871,PERSALDATA!$A$2:$A$20871,WORKING!A9,PERSALDATA!$D$2:$D$20871,WORKING!B9,PERSALDATA!$E$2:$E$20871,WORKING!C9,PERSALDATA!$F$2:$F$20871,"S&amp;W: BASIC SALARY (RES)")</f>
        <v>246</v>
      </c>
      <c r="AC9" s="2">
        <f>SUMIFS(PERSALDATA!$H$2:$H$20871,PERSALDATA!$A$2:$A$20871,WORKING!A9,PERSALDATA!$D$2:$D$20871,WORKING!B9,PERSALDATA!$E$2:$E$20871,WORKING!C9)</f>
        <v>73031511.010000005</v>
      </c>
    </row>
    <row r="10" spans="1:29" x14ac:dyDescent="0.25">
      <c r="A10" s="2">
        <f>Results!$D$3</f>
        <v>39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0.71556453296412836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5.9897412743534689E-2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3.0287748324600409E-2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4.1681534761538006E-2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4.1949425783439305E-2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9.302762674264016E-2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1.5527980631745092E-2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1.9695835650217005E-4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1.2512679634350994E-4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1.2684311217277466E-3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2.1404785143890509E-4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2.5917392236183141E-4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7.4285423088298511E-2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7.032636390350562E-2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6.9326363903505633E-2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6.7326363903505604E-2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1.3913488013031871E-2</v>
      </c>
      <c r="AB10" s="2">
        <f>SUMIFS(PERSALDATA!$G$2:$G$20871,PERSALDATA!$A$2:$A$20871,WORKING!A10,PERSALDATA!$D$2:$D$20871,WORKING!B10,PERSALDATA!$E$2:$E$20871,WORKING!C10,PERSALDATA!$F$2:$F$20871,"S&amp;W: BASIC SALARY (RES)")</f>
        <v>270</v>
      </c>
      <c r="AC10" s="2">
        <f>SUMIFS(PERSALDATA!$H$2:$H$20871,PERSALDATA!$A$2:$A$20871,WORKING!A10,PERSALDATA!$D$2:$D$20871,WORKING!B10,PERSALDATA!$E$2:$E$20871,WORKING!C10)</f>
        <v>99099476.389999986</v>
      </c>
    </row>
    <row r="11" spans="1:29" x14ac:dyDescent="0.25">
      <c r="A11" s="2">
        <f>Results!$D$3</f>
        <v>39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0.73635343480707083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6.075728749315526E-2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2.7805896027214942E-2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2.5358140900621381E-2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3.3628947158359471E-2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9.5108371658679941E-2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1.1502438322359559E-2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1.7494449454342624E-4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7.3789195611370824E-4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1.7890190995773702E-3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5.9261720673734163E-3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4.8166374444188939E-4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3.7579227048881088E-4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7.4357557162148702E-2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7.0226375247103248E-2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6.9226375247103247E-2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6.7226375247103259E-2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1.4075853184798232E-2</v>
      </c>
      <c r="AB11" s="2">
        <f>SUMIFS(PERSALDATA!$G$2:$G$20871,PERSALDATA!$A$2:$A$20871,WORKING!A11,PERSALDATA!$D$2:$D$20871,WORKING!B11,PERSALDATA!$E$2:$E$20871,WORKING!C11,PERSALDATA!$F$2:$F$20871,"S&amp;W: BASIC SALARY (RES)")</f>
        <v>174</v>
      </c>
      <c r="AC11" s="2">
        <f>SUMIFS(PERSALDATA!$H$2:$H$20871,PERSALDATA!$A$2:$A$20871,WORKING!A11,PERSALDATA!$D$2:$D$20871,WORKING!B11,PERSALDATA!$E$2:$E$20871,WORKING!C11)</f>
        <v>69546401.170000017</v>
      </c>
    </row>
    <row r="12" spans="1:29" x14ac:dyDescent="0.25">
      <c r="A12" s="2">
        <f>Results!$D$3</f>
        <v>39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0.73962231651986776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6.1204126896879235E-2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1.957894827701839E-2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2.6398096072469714E-2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3.2359880176987099E-2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9.5588906399230164E-2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1.5918647832885765E-2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1.2923342569486093E-4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1.9351656380731425E-3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1.6748809623267432E-3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4.0572152611862648E-3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1.1547652939814545E-3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3.5818788588357845E-4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1.9629357515630695E-5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7.4965038253424432E-2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7.0289608719884628E-2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6.9289608719884613E-2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6.7289608719884611E-2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1.4218979071804487E-2</v>
      </c>
      <c r="AB12" s="2">
        <f>SUMIFS(PERSALDATA!$G$2:$G$20871,PERSALDATA!$A$2:$A$20871,WORKING!A12,PERSALDATA!$D$2:$D$20871,WORKING!B12,PERSALDATA!$E$2:$E$20871,WORKING!C12,PERSALDATA!$F$2:$F$20871,"S&amp;W: BASIC SALARY (RES)")</f>
        <v>130</v>
      </c>
      <c r="AC12" s="2">
        <f>SUMIFS(PERSALDATA!$H$2:$H$20871,PERSALDATA!$A$2:$A$20871,WORKING!A12,PERSALDATA!$D$2:$D$20871,WORKING!B12,PERSALDATA!$E$2:$E$20871,WORKING!C12)</f>
        <v>74391125.580000013</v>
      </c>
    </row>
    <row r="13" spans="1:29" x14ac:dyDescent="0.25">
      <c r="A13" s="2">
        <f>Results!$D$3</f>
        <v>39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0.68843267163136268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5.1844694033614656E-2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1.6147032604915516E-2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7.1682833558489147E-3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1.6308209439748093E-2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8.7781469515007454E-2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1.3341925111752499E-2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1.1657814371554059E-4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7.9533059721130994E-4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0.10584292031372647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1.2102717121380845E-2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1.1816813171614821E-4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1.4511422697174314E-2</v>
      </c>
      <c r="AB13" s="2">
        <f>SUMIFS(PERSALDATA!$G$2:$G$20871,PERSALDATA!$A$2:$A$20871,WORKING!A13,PERSALDATA!$D$2:$D$20871,WORKING!B13,PERSALDATA!$E$2:$E$20871,WORKING!C13,PERSALDATA!$F$2:$F$20871,"S&amp;W: BASIC SALARY (RES)")</f>
        <v>131</v>
      </c>
      <c r="AC13" s="2">
        <f>SUMIFS(PERSALDATA!$H$2:$H$20871,PERSALDATA!$A$2:$A$20871,WORKING!A13,PERSALDATA!$D$2:$D$20871,WORKING!B13,PERSALDATA!$E$2:$E$20871,WORKING!C13)</f>
        <v>75164089.25999999</v>
      </c>
    </row>
    <row r="14" spans="1:29" x14ac:dyDescent="0.25">
      <c r="A14" s="2">
        <f>Results!$D$3</f>
        <v>39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0.69155290994236562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5.1477625433392737E-2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9.6772944796565639E-3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8.5700833926614702E-3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1.6828198787752977E-2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8.9072660050623337E-2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1.7973238445647157E-2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9.1572438362705561E-5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9.5645867388429423E-2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1.6768010314532188E-2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1.6906104850097818E-3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6.5192884156588336E-4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1.4601044014413414E-2</v>
      </c>
      <c r="AB14" s="2">
        <f>SUMIFS(PERSALDATA!$G$2:$G$20871,PERSALDATA!$A$2:$A$20871,WORKING!A14,PERSALDATA!$D$2:$D$20871,WORKING!B14,PERSALDATA!$E$2:$E$20871,WORKING!C14,PERSALDATA!$F$2:$F$20871,"S&amp;W: BASIC SALARY (RES)")</f>
        <v>103</v>
      </c>
      <c r="AC14" s="2">
        <f>SUMIFS(PERSALDATA!$H$2:$H$20871,PERSALDATA!$A$2:$A$20871,WORKING!A14,PERSALDATA!$D$2:$D$20871,WORKING!B14,PERSALDATA!$E$2:$E$20871,WORKING!C14)</f>
        <v>81745884.829999968</v>
      </c>
    </row>
    <row r="15" spans="1:29" x14ac:dyDescent="0.25">
      <c r="A15" s="2">
        <f>Results!$D$3</f>
        <v>39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0.65646572636651157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4.2769131488028557E-2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1.360138538432241E-2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3.7619210961022773E-5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1.1950335322596877E-2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8.3239052746946526E-2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1.7654496683095343E-3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7.7584025535344978E-5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0.17633295617153413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1.0313497439432584E-2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3.0300807135213584E-3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4.1718146229998386E-4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1.4615560429013177E-2</v>
      </c>
      <c r="AB15" s="2">
        <f>SUMIFS(PERSALDATA!$G$2:$G$20871,PERSALDATA!$A$2:$A$20871,WORKING!A15,PERSALDATA!$D$2:$D$20871,WORKING!B15,PERSALDATA!$E$2:$E$20871,WORKING!C15,PERSALDATA!$F$2:$F$20871,"S&amp;W: BASIC SALARY (RES)")</f>
        <v>76</v>
      </c>
      <c r="AC15" s="2">
        <f>SUMIFS(PERSALDATA!$H$2:$H$20871,PERSALDATA!$A$2:$A$20871,WORKING!A15,PERSALDATA!$D$2:$D$20871,WORKING!B15,PERSALDATA!$E$2:$E$20871,WORKING!C15)</f>
        <v>63872684.69000002</v>
      </c>
    </row>
    <row r="16" spans="1:29" x14ac:dyDescent="0.25">
      <c r="A16" s="2">
        <f>Results!$D$3</f>
        <v>39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0.65819932472165066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3.9039739038781787E-2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1.5541896526929808E-2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8.2642300298513376E-3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7.7782084607840724E-2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1.540011870343037E-3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6.3896703137793622E-5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0.18861612815836795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3.0804041883168332E-3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7.872284154780116E-3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1.4641949651101216E-2</v>
      </c>
      <c r="AB16" s="2">
        <f>SUMIFS(PERSALDATA!$G$2:$G$20871,PERSALDATA!$A$2:$A$20871,WORKING!A16,PERSALDATA!$D$2:$D$20871,WORKING!B16,PERSALDATA!$E$2:$E$20871,WORKING!C16,PERSALDATA!$F$2:$F$20871,"S&amp;W: BASIC SALARY (RES)")</f>
        <v>28</v>
      </c>
      <c r="AC16" s="2">
        <f>SUMIFS(PERSALDATA!$H$2:$H$20871,PERSALDATA!$A$2:$A$20871,WORKING!A16,PERSALDATA!$D$2:$D$20871,WORKING!B16,PERSALDATA!$E$2:$E$20871,WORKING!C16)</f>
        <v>28650460.98</v>
      </c>
    </row>
    <row r="17" spans="1:29" x14ac:dyDescent="0.25">
      <c r="A17" s="2">
        <f>Results!$D$3</f>
        <v>39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0.61601097201973143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3.5834356875578274E-2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2.8675578385918203E-3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6.2926963680209388E-3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8.0081317302437088E-2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5.1856331820942169E-5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0.23342682169295026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1.2464815911648311E-2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1.2969605659220979E-2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1.4861818341923495E-2</v>
      </c>
      <c r="AB17" s="2">
        <f>SUMIFS(PERSALDATA!$G$2:$G$20871,PERSALDATA!$A$2:$A$20871,WORKING!A17,PERSALDATA!$D$2:$D$20871,WORKING!B17,PERSALDATA!$E$2:$E$20871,WORKING!C17,PERSALDATA!$F$2:$F$20871,"S&amp;W: BASIC SALARY (RES)")</f>
        <v>5</v>
      </c>
      <c r="AC17" s="2">
        <f>SUMIFS(PERSALDATA!$H$2:$H$20871,PERSALDATA!$A$2:$A$20871,WORKING!A17,PERSALDATA!$D$2:$D$20871,WORKING!B17,PERSALDATA!$E$2:$E$20871,WORKING!C17)</f>
        <v>7532542.0500000007</v>
      </c>
    </row>
    <row r="18" spans="1:29" x14ac:dyDescent="0.25">
      <c r="A18" s="2">
        <f>Results!$D$3</f>
        <v>39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0.58743812038018428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3.1955529414773719E-2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4.2573674628025738E-3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0.11989376272906598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8.7089280879645364E-6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0.25644651108508559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1.4936008854136644E-2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8033135.5699999984</v>
      </c>
    </row>
    <row r="19" spans="1:29" x14ac:dyDescent="0.25">
      <c r="A19" s="2">
        <f>Results!$D$3</f>
        <v>39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39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1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286529.83999999997</v>
      </c>
    </row>
    <row r="21" spans="1:29" x14ac:dyDescent="0.25">
      <c r="A21" s="2">
        <f>Results!$D$3</f>
        <v>39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39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0.68667203722752435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5.8899562862295293E-2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6.5758354850836087E-2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7.7933613885339384E-2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8.9769984913328604E-2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7.6691733035648005E-3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4.7975184937162452E-4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-2.9318927102180858E-4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1.3110710378761816E-2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7.2093435625731228E-2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7.0511420659771742E-2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6.9511420659771742E-2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6.7511420659771754E-2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1.2837424191216794E-2</v>
      </c>
      <c r="AB22" s="2">
        <f>SUMIFS(PERSALDATA!$G$2:$G$20871,PERSALDATA!$A$2:$A$20871,WORKING!A22,PERSALDATA!$D$2:$D$20871,WORKING!B22,PERSALDATA!$E$2:$E$20871,WORKING!C22,PERSALDATA!$F$2:$F$20871,"S&amp;W: BASIC SALARY (RES)")</f>
        <v>16</v>
      </c>
      <c r="AC22" s="2">
        <f>SUMIFS(PERSALDATA!$H$2:$H$20871,PERSALDATA!$A$2:$A$20871,WORKING!A22,PERSALDATA!$D$2:$D$20871,WORKING!B22,PERSALDATA!$E$2:$E$20871,WORKING!C22)</f>
        <v>2709921.8099999996</v>
      </c>
    </row>
    <row r="23" spans="1:29" x14ac:dyDescent="0.25">
      <c r="A23" s="2">
        <f>Results!$D$3</f>
        <v>39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0.69228528316163551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5.9323628067665356E-2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6.2170096168560965E-2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7.4379422502811696E-2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9.008530056015332E-2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2.1342481623764488E-2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4.1378791540858882E-4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7.2316384606228717E-2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7.0493990375856574E-2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6.949399037585656E-2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6.7493990375856572E-2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1.294555040119828E-2</v>
      </c>
      <c r="AB23" s="2">
        <f>SUMIFS(PERSALDATA!$G$2:$G$20871,PERSALDATA!$A$2:$A$20871,WORKING!A23,PERSALDATA!$D$2:$D$20871,WORKING!B23,PERSALDATA!$E$2:$E$20871,WORKING!C23,PERSALDATA!$F$2:$F$20871,"S&amp;W: BASIC SALARY (RES)")</f>
        <v>15</v>
      </c>
      <c r="AC23" s="2">
        <f>SUMIFS(PERSALDATA!$H$2:$H$20871,PERSALDATA!$A$2:$A$20871,WORKING!A23,PERSALDATA!$D$2:$D$20871,WORKING!B23,PERSALDATA!$E$2:$E$20871,WORKING!C23)</f>
        <v>2634707.2000000002</v>
      </c>
    </row>
    <row r="24" spans="1:29" x14ac:dyDescent="0.25">
      <c r="A24" s="2">
        <f>Results!$D$3</f>
        <v>39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0.71833685697024763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2.8466817104145833E-2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2.6202901240836556E-2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1.4320905709853035E-4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3.6132037216188531E-2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4.5626878930171255E-2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5.8686485364577087E-3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3.7149419084189718E-4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0.13885115675401194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7.4514428026723048E-2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7.0279951545834468E-2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6.9279951545834453E-2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6.7279951545834465E-2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1.4059403510281992E-2</v>
      </c>
      <c r="AB24" s="2">
        <f>SUMIFS(PERSALDATA!$G$2:$G$20871,PERSALDATA!$A$2:$A$20871,WORKING!A24,PERSALDATA!$D$2:$D$20871,WORKING!B24,PERSALDATA!$E$2:$E$20871,WORKING!C24,PERSALDATA!$F$2:$F$20871,"S&amp;W: BASIC SALARY (RES)")</f>
        <v>93</v>
      </c>
      <c r="AC24" s="2">
        <f>SUMIFS(PERSALDATA!$H$2:$H$20871,PERSALDATA!$A$2:$A$20871,WORKING!A24,PERSALDATA!$D$2:$D$20871,WORKING!B24,PERSALDATA!$E$2:$E$20871,WORKING!C24)</f>
        <v>15536447.52</v>
      </c>
    </row>
    <row r="25" spans="1:29" x14ac:dyDescent="0.25">
      <c r="A25" s="2">
        <f>Results!$D$3</f>
        <v>39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0.73250156983569437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6.1477431445639628E-2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4.9919181986957745E-2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4.0404563713940489E-4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4.9254541358256056E-2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9.5410711131412293E-2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8.6803380646898985E-3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3.0421659141279369E-4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-5.3247127452754927E-5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3.276601923150864E-4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1.77355088393574E-3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7.2895705748006814E-2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7.0239626300504288E-2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6.9239626300504287E-2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6.7239626300504299E-2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1.3507830900950604E-2</v>
      </c>
      <c r="AB25" s="2">
        <f>SUMIFS(PERSALDATA!$G$2:$G$20871,PERSALDATA!$A$2:$A$20871,WORKING!A25,PERSALDATA!$D$2:$D$20871,WORKING!B25,PERSALDATA!$E$2:$E$20871,WORKING!C25,PERSALDATA!$F$2:$F$20871,"S&amp;W: BASIC SALARY (RES)")</f>
        <v>196</v>
      </c>
      <c r="AC25" s="2">
        <f>SUMIFS(PERSALDATA!$H$2:$H$20871,PERSALDATA!$A$2:$A$20871,WORKING!A25,PERSALDATA!$D$2:$D$20871,WORKING!B25,PERSALDATA!$E$2:$E$20871,WORKING!C25)</f>
        <v>45072853.969999984</v>
      </c>
    </row>
    <row r="26" spans="1:29" x14ac:dyDescent="0.25">
      <c r="A26" s="2">
        <f>Results!$D$3</f>
        <v>39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0.74647267711823784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5.1135928559844383E-2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3.265468485996139E-2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5.4825806023621407E-5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3.2258786327272387E-2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8.0935804544127382E-2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9.8761878990297654E-3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2.4892294609852662E-4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4.4881757434737803E-2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1.4804245046669544E-3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7.396986695922475E-2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7.0157334946309449E-2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6.9157334946309476E-2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6.7157334946309474E-2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1.4022564088000017E-2</v>
      </c>
      <c r="AB26" s="2">
        <f>SUMIFS(PERSALDATA!$G$2:$G$20871,PERSALDATA!$A$2:$A$20871,WORKING!A26,PERSALDATA!$D$2:$D$20871,WORKING!B26,PERSALDATA!$E$2:$E$20871,WORKING!C26,PERSALDATA!$F$2:$F$20871,"S&amp;W: BASIC SALARY (RES)")</f>
        <v>210</v>
      </c>
      <c r="AC26" s="2">
        <f>SUMIFS(PERSALDATA!$H$2:$H$20871,PERSALDATA!$A$2:$A$20871,WORKING!A26,PERSALDATA!$D$2:$D$20871,WORKING!B26,PERSALDATA!$E$2:$E$20871,WORKING!C26)</f>
        <v>59651471.399999999</v>
      </c>
    </row>
    <row r="27" spans="1:29" x14ac:dyDescent="0.25">
      <c r="A27" s="2">
        <f>Results!$D$3</f>
        <v>39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0.7481411625485388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6.3003107333056835E-2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3.0977791898782202E-2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5.2412999626445292E-5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4.0132538393988622E-2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9.7361145741454783E-2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1.8610762823175732E-2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2.0229035873001457E-4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8.6827493342521078E-6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2.9217240507344391E-4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1.3335103461889895E-4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1.084581713620009E-3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7.4207543353208394E-2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7.0292210156922011E-2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6.9292210156922024E-2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6.7292210156921994E-2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1.3930310690227486E-2</v>
      </c>
      <c r="AB27" s="2">
        <f>SUMIFS(PERSALDATA!$G$2:$G$20871,PERSALDATA!$A$2:$A$20871,WORKING!A27,PERSALDATA!$D$2:$D$20871,WORKING!B27,PERSALDATA!$E$2:$E$20871,WORKING!C27,PERSALDATA!$F$2:$F$20871,"S&amp;W: BASIC SALARY (RES)")</f>
        <v>201</v>
      </c>
      <c r="AC27" s="2">
        <f>SUMIFS(PERSALDATA!$H$2:$H$20871,PERSALDATA!$A$2:$A$20871,WORKING!A27,PERSALDATA!$D$2:$D$20871,WORKING!B27,PERSALDATA!$E$2:$E$20871,WORKING!C27)</f>
        <v>68245664.729999989</v>
      </c>
    </row>
    <row r="28" spans="1:29" x14ac:dyDescent="0.25">
      <c r="A28" s="2">
        <f>Results!$D$3</f>
        <v>39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0.77418259403700762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6.3387136432020985E-2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2.0499725862756873E-2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3.1648591923526796E-4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2.9273434291922636E-2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0.10074089600129076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1.008081519200775E-2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1.7313480592758012E-4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1.3457774578305413E-3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7.4851848914517405E-2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7.0234104255751287E-2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6.9234104255751286E-2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6.723410425575127E-2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1.4250805575590893E-2</v>
      </c>
      <c r="AB28" s="2">
        <f>SUMIFS(PERSALDATA!$G$2:$G$20871,PERSALDATA!$A$2:$A$20871,WORKING!A28,PERSALDATA!$D$2:$D$20871,WORKING!B28,PERSALDATA!$E$2:$E$20871,WORKING!C28,PERSALDATA!$F$2:$F$20871,"S&amp;W: BASIC SALARY (RES)")</f>
        <v>33</v>
      </c>
      <c r="AC28" s="2">
        <f>SUMIFS(PERSALDATA!$H$2:$H$20871,PERSALDATA!$A$2:$A$20871,WORKING!A28,PERSALDATA!$D$2:$D$20871,WORKING!B28,PERSALDATA!$E$2:$E$20871,WORKING!C28)</f>
        <v>13200176.52</v>
      </c>
    </row>
    <row r="29" spans="1:29" x14ac:dyDescent="0.25">
      <c r="A29" s="2">
        <f>Results!$D$3</f>
        <v>39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0.72253829357355492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5.3436736626361392E-2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1.3030490623749579E-2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1.0533839496441171E-4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1.84800189450939E-2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8.2197511424301636E-2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1.3635939854534802E-2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1.4927717385554242E-4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9.538199724297336E-2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2.2344118585223714E-4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8.2095495475806421E-4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7.5268402977826346E-2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7.0146895377938917E-2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6.9146895377938888E-2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6.7146895377938914E-2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1.4525103198859511E-2</v>
      </c>
      <c r="AB29" s="2">
        <f>SUMIFS(PERSALDATA!$G$2:$G$20871,PERSALDATA!$A$2:$A$20871,WORKING!A29,PERSALDATA!$D$2:$D$20871,WORKING!B29,PERSALDATA!$E$2:$E$20871,WORKING!C29,PERSALDATA!$F$2:$F$20871,"S&amp;W: BASIC SALARY (RES)")</f>
        <v>174</v>
      </c>
      <c r="AC29" s="2">
        <f>SUMIFS(PERSALDATA!$H$2:$H$20871,PERSALDATA!$A$2:$A$20871,WORKING!A29,PERSALDATA!$D$2:$D$20871,WORKING!B29,PERSALDATA!$E$2:$E$20871,WORKING!C29)</f>
        <v>82947912.800000176</v>
      </c>
    </row>
    <row r="30" spans="1:29" x14ac:dyDescent="0.25">
      <c r="A30" s="2">
        <f>Results!$D$3</f>
        <v>39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0.68217910842246099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5.4154665290450051E-2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1.0090906781026778E-2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1.2274265136555324E-2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8.8696634362702212E-2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1.8213631239181533E-2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9.9472793766481945E-5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0.13058389353256505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2.347075315560727E-3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1.3603471257307908E-3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1.4663030329329771E-2</v>
      </c>
      <c r="AB30" s="2">
        <f>SUMIFS(PERSALDATA!$G$2:$G$20871,PERSALDATA!$A$2:$A$20871,WORKING!A30,PERSALDATA!$D$2:$D$20871,WORKING!B30,PERSALDATA!$E$2:$E$20871,WORKING!C30,PERSALDATA!$F$2:$F$20871,"S&amp;W: BASIC SALARY (RES)")</f>
        <v>20</v>
      </c>
      <c r="AC30" s="2">
        <f>SUMIFS(PERSALDATA!$H$2:$H$20871,PERSALDATA!$A$2:$A$20871,WORKING!A30,PERSALDATA!$D$2:$D$20871,WORKING!B30,PERSALDATA!$E$2:$E$20871,WORKING!C30)</f>
        <v>16410517.269999996</v>
      </c>
    </row>
    <row r="31" spans="1:29" x14ac:dyDescent="0.25">
      <c r="A31" s="2">
        <f>Results!$D$3</f>
        <v>39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0.68407900747444417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4.4503078158147601E-2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1.1870797895217708E-2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1.147948211447929E-2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8.608146355511509E-2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2.7655064704169001E-2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9.3025401772435347E-5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0.13357523160104082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1.0096571043626619E-6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6.6183943850946063E-4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1.4648350418827958E-2</v>
      </c>
      <c r="AB31" s="2">
        <f>SUMIFS(PERSALDATA!$G$2:$G$20871,PERSALDATA!$A$2:$A$20871,WORKING!A31,PERSALDATA!$D$2:$D$20871,WORKING!B31,PERSALDATA!$E$2:$E$20871,WORKING!C31,PERSALDATA!$F$2:$F$20871,"S&amp;W: BASIC SALARY (RES)")</f>
        <v>38</v>
      </c>
      <c r="AC31" s="2">
        <f>SUMIFS(PERSALDATA!$H$2:$H$20871,PERSALDATA!$A$2:$A$20871,WORKING!A31,PERSALDATA!$D$2:$D$20871,WORKING!B31,PERSALDATA!$E$2:$E$20871,WORKING!C31)</f>
        <v>26068256.129999992</v>
      </c>
    </row>
    <row r="32" spans="1:29" x14ac:dyDescent="0.25">
      <c r="A32" s="2">
        <f>Results!$D$3</f>
        <v>39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0.65391684136844808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4.8638649707481121E-2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1.9800084950726476E-2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1.4386900719487306E-2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8.1797404142077701E-2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1.9169395360913802E-3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7.7613735546462677E-5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0.17674327670050752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2.3516168526716997E-3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3.7067228696219511E-4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1.4486031008913595E-2</v>
      </c>
      <c r="AB32" s="2">
        <f>SUMIFS(PERSALDATA!$G$2:$G$20871,PERSALDATA!$A$2:$A$20871,WORKING!A32,PERSALDATA!$D$2:$D$20871,WORKING!B32,PERSALDATA!$E$2:$E$20871,WORKING!C32,PERSALDATA!$F$2:$F$20871,"S&amp;W: BASIC SALARY (RES)")</f>
        <v>26</v>
      </c>
      <c r="AC32" s="2">
        <f>SUMIFS(PERSALDATA!$H$2:$H$20871,PERSALDATA!$A$2:$A$20871,WORKING!A32,PERSALDATA!$D$2:$D$20871,WORKING!B32,PERSALDATA!$E$2:$E$20871,WORKING!C32)</f>
        <v>23961866.889999997</v>
      </c>
    </row>
    <row r="33" spans="1:29" x14ac:dyDescent="0.25">
      <c r="A33" s="2">
        <f>Results!$D$3</f>
        <v>39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0.6480647317890339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3.6441607670364508E-2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8.6251861415189059E-3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1.461436114405038E-2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8.4248297623104401E-2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6.3728391662685286E-5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0.2021692282218403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5.7728590184250219E-3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1.4650450864841522E-2</v>
      </c>
      <c r="AB33" s="2">
        <f>SUMIFS(PERSALDATA!$G$2:$G$20871,PERSALDATA!$A$2:$A$20871,WORKING!A33,PERSALDATA!$D$2:$D$20871,WORKING!B33,PERSALDATA!$E$2:$E$20871,WORKING!C33,PERSALDATA!$F$2:$F$20871,"S&amp;W: BASIC SALARY (RES)")</f>
        <v>10</v>
      </c>
      <c r="AC33" s="2">
        <f>SUMIFS(PERSALDATA!$H$2:$H$20871,PERSALDATA!$A$2:$A$20871,WORKING!A33,PERSALDATA!$D$2:$D$20871,WORKING!B33,PERSALDATA!$E$2:$E$20871,WORKING!C33)</f>
        <v>11160802.609999996</v>
      </c>
    </row>
    <row r="34" spans="1:29" x14ac:dyDescent="0.25">
      <c r="A34" s="2">
        <f>Results!$D$3</f>
        <v>39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0.57796292928713222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4.7224578112561588E-2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1.0966093615184315E-2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7.5135031971271082E-2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3.9368570075659547E-2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4.2850084300619672E-5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0.24929994685389054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1.4834865844507727E-2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1632668.9000000001</v>
      </c>
    </row>
    <row r="35" spans="1:29" x14ac:dyDescent="0.25">
      <c r="A35" s="2">
        <f>Results!$D$3</f>
        <v>39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39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39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-3.7245130909760904E-4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-7.64081391244981E-5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0.999756972396037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6.9188705218520611E-4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7.0000000000000021E-2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6.900000000000002E-2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6.7000000000000018E-2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1.4989621694217223E-2</v>
      </c>
      <c r="AB37" s="2">
        <f>SUMIFS(PERSALDATA!$G$2:$G$20871,PERSALDATA!$A$2:$A$20871,WORKING!A37,PERSALDATA!$D$2:$D$20871,WORKING!B37,PERSALDATA!$E$2:$E$20871,WORKING!C37,PERSALDATA!$F$2:$F$20871,"S&amp;W: BASIC SALARY (RES)")</f>
        <v>1</v>
      </c>
      <c r="AC37" s="2">
        <f>SUMIFS(PERSALDATA!$H$2:$H$20871,PERSALDATA!$A$2:$A$20871,WORKING!A37,PERSALDATA!$D$2:$D$20871,WORKING!B37,PERSALDATA!$E$2:$E$20871,WORKING!C37)</f>
        <v>37106649.010000005</v>
      </c>
    </row>
    <row r="38" spans="1:29" x14ac:dyDescent="0.25">
      <c r="A38" s="2">
        <f>Results!$D$3</f>
        <v>39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39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39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0.66407115637289327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5.5544588397210333E-2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1.0673954051829995E-2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0.11852744027492786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8.6327738184985445E-2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6.444026170400545E-2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4.1486101414779241E-4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7.5188779492060917E-2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6.9893260459481715E-2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6.8893260459481714E-2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6.6893260459481713E-2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1.4833667774010333E-2</v>
      </c>
      <c r="AB40" s="2">
        <f>SUMIFS(PERSALDATA!$G$2:$G$20871,PERSALDATA!$A$2:$A$20871,WORKING!A40,PERSALDATA!$D$2:$D$20871,WORKING!B40,PERSALDATA!$E$2:$E$20871,WORKING!C40,PERSALDATA!$F$2:$F$20871,"S&amp;W: BASIC SALARY (RES)")</f>
        <v>1</v>
      </c>
      <c r="AC40" s="2">
        <f>SUMIFS(PERSALDATA!$H$2:$H$20871,PERSALDATA!$A$2:$A$20871,WORKING!A40,PERSALDATA!$D$2:$D$20871,WORKING!B40,PERSALDATA!$E$2:$E$20871,WORKING!C40)</f>
        <v>168634.78999999998</v>
      </c>
    </row>
    <row r="41" spans="1:29" x14ac:dyDescent="0.25">
      <c r="A41" s="2">
        <f>Results!$D$3</f>
        <v>39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0.65350321223643104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4.61786596164371E-2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6.1240358297576174E-2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5.9149057219381698E-2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6.0278884672304224E-2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8.4954568391100979E-2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3.4352509529448842E-2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3.4275003731987436E-4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7.2189637154796468E-2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7.0291779687108799E-2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6.9291779687108798E-2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6.729177968710881E-2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1.3172070104891995E-2</v>
      </c>
      <c r="AB41" s="2">
        <f>SUMIFS(PERSALDATA!$G$2:$G$20871,PERSALDATA!$A$2:$A$20871,WORKING!A41,PERSALDATA!$D$2:$D$20871,WORKING!B41,PERSALDATA!$E$2:$E$20871,WORKING!C41,PERSALDATA!$F$2:$F$20871,"S&amp;W: BASIC SALARY (RES)")</f>
        <v>3</v>
      </c>
      <c r="AC41" s="2">
        <f>SUMIFS(PERSALDATA!$H$2:$H$20871,PERSALDATA!$A$2:$A$20871,WORKING!A41,PERSALDATA!$D$2:$D$20871,WORKING!B41,PERSALDATA!$E$2:$E$20871,WORKING!C41)</f>
        <v>612341.29</v>
      </c>
    </row>
    <row r="42" spans="1:29" x14ac:dyDescent="0.25">
      <c r="A42" s="2">
        <f>Results!$D$3</f>
        <v>39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0.69836137060395842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5.8264427081396092E-2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4.1470409238857371E-2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1.6916704346321008E-2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6.5732952485186597E-2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9.0786253837259315E-2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2.8168473755798173E-2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2.9940865122295781E-4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7.3768510232639445E-2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7.0571290194889225E-2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6.9571290194889224E-2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6.7571290194889222E-2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1.3387458444370995E-2</v>
      </c>
      <c r="AB42" s="2">
        <f>SUMIFS(PERSALDATA!$G$2:$G$20871,PERSALDATA!$A$2:$A$20871,WORKING!A42,PERSALDATA!$D$2:$D$20871,WORKING!B42,PERSALDATA!$E$2:$E$20871,WORKING!C42,PERSALDATA!$F$2:$F$20871,"S&amp;W: BASIC SALARY (RES)")</f>
        <v>10</v>
      </c>
      <c r="AC42" s="2">
        <f>SUMIFS(PERSALDATA!$H$2:$H$20871,PERSALDATA!$A$2:$A$20871,WORKING!A42,PERSALDATA!$D$2:$D$20871,WORKING!B42,PERSALDATA!$E$2:$E$20871,WORKING!C42)</f>
        <v>2336605.83</v>
      </c>
    </row>
    <row r="43" spans="1:29" x14ac:dyDescent="0.25">
      <c r="A43" s="2">
        <f>Results!$D$3</f>
        <v>39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0.70754636386947667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5.4686507088748199E-2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3.4693643110293104E-2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1.5947898217146282E-2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6.612334479639416E-2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8.5162518349643918E-2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2.9128130619253401E-2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2.4332503979910831E-4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6.4682689092452079E-3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7.4289009950767232E-2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7.0644913740842988E-2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6.9644913740842973E-2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6.7644913740842971E-2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1.3484095305802706E-2</v>
      </c>
      <c r="AB43" s="2">
        <f>SUMIFS(PERSALDATA!$G$2:$G$20871,PERSALDATA!$A$2:$A$20871,WORKING!A43,PERSALDATA!$D$2:$D$20871,WORKING!B43,PERSALDATA!$E$2:$E$20871,WORKING!C43,PERSALDATA!$F$2:$F$20871,"S&amp;W: BASIC SALARY (RES)")</f>
        <v>16</v>
      </c>
      <c r="AC43" s="2">
        <f>SUMIFS(PERSALDATA!$H$2:$H$20871,PERSALDATA!$A$2:$A$20871,WORKING!A43,PERSALDATA!$D$2:$D$20871,WORKING!B43,PERSALDATA!$E$2:$E$20871,WORKING!C43)</f>
        <v>4600266.38</v>
      </c>
    </row>
    <row r="44" spans="1:29" x14ac:dyDescent="0.25">
      <c r="A44" s="2">
        <f>Results!$D$3</f>
        <v>39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0.71150076895556758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5.9458338787915878E-2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3.5858966134516543E-2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1.6280196953850846E-2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3.7769322496041771E-2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9.2494546519628115E-2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4.6439935634075245E-2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1.9792451840400609E-4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7.3803489088721322E-2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7.0207950176095477E-2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6.9207950176095462E-2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6.7207950176095474E-2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1.3892606802765564E-2</v>
      </c>
      <c r="AB44" s="2">
        <f>SUMIFS(PERSALDATA!$G$2:$G$20871,PERSALDATA!$A$2:$A$20871,WORKING!A44,PERSALDATA!$D$2:$D$20871,WORKING!B44,PERSALDATA!$E$2:$E$20871,WORKING!C44,PERSALDATA!$F$2:$F$20871,"S&amp;W: BASIC SALARY (RES)")</f>
        <v>4</v>
      </c>
      <c r="AC44" s="2">
        <f>SUMIFS(PERSALDATA!$H$2:$H$20871,PERSALDATA!$A$2:$A$20871,WORKING!A44,PERSALDATA!$D$2:$D$20871,WORKING!B44,PERSALDATA!$E$2:$E$20871,WORKING!C44)</f>
        <v>1413872.33</v>
      </c>
    </row>
    <row r="45" spans="1:29" x14ac:dyDescent="0.25">
      <c r="A45" s="2">
        <f>Results!$D$3</f>
        <v>39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0.72164409769877869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6.0004597123917286E-2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2.9318267050763791E-2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1.8839530443152969E-2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3.0619173071156979E-2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9.3813209686529536E-2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1.8618602322581328E-2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1.7178441900095768E-4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2.6970738184118367E-2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7.4200480127138133E-2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7.0166104925559719E-2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6.9166104925559704E-2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6.716610492555973E-2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1.409836163188617E-2</v>
      </c>
      <c r="AB45" s="2">
        <f>SUMIFS(PERSALDATA!$G$2:$G$20871,PERSALDATA!$A$2:$A$20871,WORKING!A45,PERSALDATA!$D$2:$D$20871,WORKING!B45,PERSALDATA!$E$2:$E$20871,WORKING!C45,PERSALDATA!$F$2:$F$20871,"S&amp;W: BASIC SALARY (RES)")</f>
        <v>5</v>
      </c>
      <c r="AC45" s="2">
        <f>SUMIFS(PERSALDATA!$H$2:$H$20871,PERSALDATA!$A$2:$A$20871,WORKING!A45,PERSALDATA!$D$2:$D$20871,WORKING!B45,PERSALDATA!$E$2:$E$20871,WORKING!C45)</f>
        <v>2036273.1500000001</v>
      </c>
    </row>
    <row r="46" spans="1:29" x14ac:dyDescent="0.25">
      <c r="A46" s="2">
        <f>Results!$D$3</f>
        <v>39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0.73276961197730228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4.8525558037063869E-2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1.9667666524547191E-2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3.6965586504389076E-3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2.3898469094032357E-2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7.6131876567038612E-2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9.8148297723158941E-3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1.4553636639598363E-4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8.5026298752523492E-3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7.5887389671428357E-2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9.5987346418415387E-4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7.4839835911450853E-2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7.0161800371164998E-2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6.9161800371165025E-2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6.7161800371165009E-2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1.4344324920225367E-2</v>
      </c>
      <c r="AB46" s="2">
        <f>SUMIFS(PERSALDATA!$G$2:$G$20871,PERSALDATA!$A$2:$A$20871,WORKING!A46,PERSALDATA!$D$2:$D$20871,WORKING!B46,PERSALDATA!$E$2:$E$20871,WORKING!C46,PERSALDATA!$F$2:$F$20871,"S&amp;W: BASIC SALARY (RES)")</f>
        <v>37</v>
      </c>
      <c r="AC46" s="2">
        <f>SUMIFS(PERSALDATA!$H$2:$H$20871,PERSALDATA!$A$2:$A$20871,WORKING!A46,PERSALDATA!$D$2:$D$20871,WORKING!B46,PERSALDATA!$E$2:$E$20871,WORKING!C46)</f>
        <v>18507126.889999993</v>
      </c>
    </row>
    <row r="47" spans="1:29" x14ac:dyDescent="0.25">
      <c r="A47" s="2">
        <f>Results!$D$3</f>
        <v>39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0.67421755196814048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4.1972217191525857E-2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3.1547872620844519E-2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2.3702257262294087E-2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1.4759087479285449E-2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8.7647952993202799E-2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4.1057360573488147E-2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1.118168280748848E-4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8.1340550762546732E-2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3.6433323205970333E-3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1.4303718346076926E-2</v>
      </c>
      <c r="AB47" s="2">
        <f>SUMIFS(PERSALDATA!$G$2:$G$20871,PERSALDATA!$A$2:$A$20871,WORKING!A47,PERSALDATA!$D$2:$D$20871,WORKING!B47,PERSALDATA!$E$2:$E$20871,WORKING!C47,PERSALDATA!$F$2:$F$20871,"S&amp;W: BASIC SALARY (RES)")</f>
        <v>4</v>
      </c>
      <c r="AC47" s="2">
        <f>SUMIFS(PERSALDATA!$H$2:$H$20871,PERSALDATA!$A$2:$A$20871,WORKING!A47,PERSALDATA!$D$2:$D$20871,WORKING!B47,PERSALDATA!$E$2:$E$20871,WORKING!C47)</f>
        <v>2398386.7600000002</v>
      </c>
    </row>
    <row r="48" spans="1:29" x14ac:dyDescent="0.25">
      <c r="A48" s="2">
        <f>Results!$D$3</f>
        <v>39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0.70062529256233697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5.5928486502968028E-2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9.7166855125393504E-3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1.4747291683256196E-3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9.1876609487593786E-3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9.1091016375727904E-2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1.9283684009947302E-2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9.7539949615345846E-5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8.6555399516732214E-3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9.5460259443048728E-2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8.4791055750581094E-3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1.4714971703836288E-2</v>
      </c>
      <c r="AB48" s="2">
        <f>SUMIFS(PERSALDATA!$G$2:$G$20871,PERSALDATA!$A$2:$A$20871,WORKING!A48,PERSALDATA!$D$2:$D$20871,WORKING!B48,PERSALDATA!$E$2:$E$20871,WORKING!C48,PERSALDATA!$F$2:$F$20871,"S&amp;W: BASIC SALARY (RES)")</f>
        <v>32</v>
      </c>
      <c r="AC48" s="2">
        <f>SUMIFS(PERSALDATA!$H$2:$H$20871,PERSALDATA!$A$2:$A$20871,WORKING!A48,PERSALDATA!$D$2:$D$20871,WORKING!B48,PERSALDATA!$E$2:$E$20871,WORKING!C48)</f>
        <v>23908152.599999998</v>
      </c>
    </row>
    <row r="49" spans="1:29" x14ac:dyDescent="0.25">
      <c r="A49" s="2">
        <f>Results!$D$3</f>
        <v>39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0.6270614858873198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4.363104557537837E-2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2.9291086459196102E-2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1.73234724827954E-2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8.1517780465170289E-2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4.2599829322154583E-3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7.7576782837965476E-5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0.19444709928303983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2.3904701320466813E-3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1.4299617964127556E-2</v>
      </c>
      <c r="AB49" s="2">
        <f>SUMIFS(PERSALDATA!$G$2:$G$20871,PERSALDATA!$A$2:$A$20871,WORKING!A49,PERSALDATA!$D$2:$D$20871,WORKING!B49,PERSALDATA!$E$2:$E$20871,WORKING!C49,PERSALDATA!$F$2:$F$20871,"S&amp;W: BASIC SALARY (RES)")</f>
        <v>14</v>
      </c>
      <c r="AC49" s="2">
        <f>SUMIFS(PERSALDATA!$H$2:$H$20871,PERSALDATA!$A$2:$A$20871,WORKING!A49,PERSALDATA!$D$2:$D$20871,WORKING!B49,PERSALDATA!$E$2:$E$20871,WORKING!C49)</f>
        <v>12775729.590000002</v>
      </c>
    </row>
    <row r="50" spans="1:29" x14ac:dyDescent="0.25">
      <c r="A50" s="2">
        <f>Results!$D$3</f>
        <v>39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0.61946122981240026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3.9903665918415571E-2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7.0822253188105805E-3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8.0529852604007551E-2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6.3981467368800138E-5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0.25295904487899712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1.4892806898207307E-2</v>
      </c>
      <c r="AB50" s="2">
        <f>SUMIFS(PERSALDATA!$G$2:$G$20871,PERSALDATA!$A$2:$A$20871,WORKING!A50,PERSALDATA!$D$2:$D$20871,WORKING!B50,PERSALDATA!$E$2:$E$20871,WORKING!C50,PERSALDATA!$F$2:$F$20871,"S&amp;W: BASIC SALARY (RES)")</f>
        <v>6</v>
      </c>
      <c r="AC50" s="2">
        <f>SUMIFS(PERSALDATA!$H$2:$H$20871,PERSALDATA!$A$2:$A$20871,WORKING!A50,PERSALDATA!$D$2:$D$20871,WORKING!B50,PERSALDATA!$E$2:$E$20871,WORKING!C50)</f>
        <v>5740568.5600000005</v>
      </c>
    </row>
    <row r="51" spans="1:29" x14ac:dyDescent="0.25">
      <c r="A51" s="2">
        <f>Results!$D$3</f>
        <v>39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0.55769356185489372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4.6159220205428182E-2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1.3223739844572433E-2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7.2500007731066657E-2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4.6981881458415142E-2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4.8184002058660796E-5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0.23959731949007965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2.3796085413485581E-2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1.4800921142300532E-2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1451934.19</v>
      </c>
    </row>
    <row r="52" spans="1:29" x14ac:dyDescent="0.25">
      <c r="A52" s="2">
        <f>Results!$D$3</f>
        <v>39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39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39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1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776550</v>
      </c>
    </row>
    <row r="55" spans="1:29" x14ac:dyDescent="0.25">
      <c r="A55" s="2">
        <f>Results!$D$3</f>
        <v>39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39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39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0.71890456859973584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5.1086668365924438E-2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6.6718689142227672E-2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1.6016189832979456E-2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2.8469226696386993E-2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9.3456307255803575E-2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2.4907366724666667E-2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4.409833822752414E-4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7.1327948798940111E-2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6.9759851509023516E-2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6.8759851509023528E-2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6.6759851509023527E-2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1.3565566511686649E-2</v>
      </c>
      <c r="AB57" s="2">
        <f>SUMIFS(PERSALDATA!$G$2:$G$20871,PERSALDATA!$A$2:$A$20871,WORKING!A57,PERSALDATA!$D$2:$D$20871,WORKING!B57,PERSALDATA!$E$2:$E$20871,WORKING!C57,PERSALDATA!$F$2:$F$20871,"S&amp;W: BASIC SALARY (RES)")</f>
        <v>10</v>
      </c>
      <c r="AC57" s="2">
        <f>SUMIFS(PERSALDATA!$H$2:$H$20871,PERSALDATA!$A$2:$A$20871,WORKING!A57,PERSALDATA!$D$2:$D$20871,WORKING!B57,PERSALDATA!$E$2:$E$20871,WORKING!C57)</f>
        <v>1546792.9800000002</v>
      </c>
    </row>
    <row r="58" spans="1:29" x14ac:dyDescent="0.25">
      <c r="A58" s="2">
        <f>Results!$D$3</f>
        <v>39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0.73283065735172392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4.1613396762451939E-2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5.433470343858407E-2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1.8375938401171302E-2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4.6012254251294162E-2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9.4094558041807344E-2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8.983475784996699E-3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3.8339362692002251E-4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3.3716223410505839E-3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7.2514734098185721E-2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7.0146836779383576E-2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6.9146836779383589E-2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6.7146836779383573E-2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1.3489044730248027E-2</v>
      </c>
      <c r="AB58" s="2">
        <f>SUMIFS(PERSALDATA!$G$2:$G$20871,PERSALDATA!$A$2:$A$20871,WORKING!A58,PERSALDATA!$D$2:$D$20871,WORKING!B58,PERSALDATA!$E$2:$E$20871,WORKING!C58,PERSALDATA!$F$2:$F$20871,"S&amp;W: BASIC SALARY (RES)")</f>
        <v>46</v>
      </c>
      <c r="AC58" s="2">
        <f>SUMIFS(PERSALDATA!$H$2:$H$20871,PERSALDATA!$A$2:$A$20871,WORKING!A58,PERSALDATA!$D$2:$D$20871,WORKING!B58,PERSALDATA!$E$2:$E$20871,WORKING!C58)</f>
        <v>7889985.0899999989</v>
      </c>
    </row>
    <row r="59" spans="1:29" x14ac:dyDescent="0.25">
      <c r="A59" s="2">
        <f>Results!$D$3</f>
        <v>39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0.71410935186206481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5.4816461512461195E-2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4.5561501572576935E-2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1.7285989339443378E-2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5.7599003584669746E-2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9.286087794943218E-2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1.6411065325152442E-2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2.9664435440750561E-4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7.7423295791753105E-5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9.8168120400022436E-4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7.3343711930669533E-2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7.0408370038044316E-2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6.9408370038044287E-2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6.7408370038044271E-2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1.3448142757325188E-2</v>
      </c>
      <c r="AB59" s="2">
        <f>SUMIFS(PERSALDATA!$G$2:$G$20871,PERSALDATA!$A$2:$A$20871,WORKING!A59,PERSALDATA!$D$2:$D$20871,WORKING!B59,PERSALDATA!$E$2:$E$20871,WORKING!C59,PERSALDATA!$F$2:$F$20871,"S&amp;W: BASIC SALARY (RES)")</f>
        <v>187</v>
      </c>
      <c r="AC59" s="2">
        <f>SUMIFS(PERSALDATA!$H$2:$H$20871,PERSALDATA!$A$2:$A$20871,WORKING!A59,PERSALDATA!$D$2:$D$20871,WORKING!B59,PERSALDATA!$E$2:$E$20871,WORKING!C59)</f>
        <v>43510418.479999989</v>
      </c>
    </row>
    <row r="60" spans="1:29" x14ac:dyDescent="0.25">
      <c r="A60" s="2">
        <f>Results!$D$3</f>
        <v>39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0.71538285131106616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5.6473573241045058E-2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3.7038860914323332E-2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2.4034119702709664E-2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5.2791198837740361E-2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9.2228805957006887E-2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1.5478422821547813E-2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2.3986601258721139E-4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3.5196510868325476E-3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2.2567881436435272E-3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6.5258501485090193E-5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4.9060347001230083E-4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7.3924123354239771E-2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7.0421479373422857E-2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6.942147937342287E-2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6.7421479373422882E-2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1.3648951113530235E-2</v>
      </c>
      <c r="AB60" s="2">
        <f>SUMIFS(PERSALDATA!$G$2:$G$20871,PERSALDATA!$A$2:$A$20871,WORKING!A60,PERSALDATA!$D$2:$D$20871,WORKING!B60,PERSALDATA!$E$2:$E$20871,WORKING!C60,PERSALDATA!$F$2:$F$20871,"S&amp;W: BASIC SALARY (RES)")</f>
        <v>110</v>
      </c>
      <c r="AC60" s="2">
        <f>SUMIFS(PERSALDATA!$H$2:$H$20871,PERSALDATA!$A$2:$A$20871,WORKING!A60,PERSALDATA!$D$2:$D$20871,WORKING!B60,PERSALDATA!$E$2:$E$20871,WORKING!C60)</f>
        <v>32179715.320000004</v>
      </c>
    </row>
    <row r="61" spans="1:29" x14ac:dyDescent="0.25">
      <c r="A61" s="2">
        <f>Results!$D$3</f>
        <v>39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0.73426920048467459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6.1520014594707656E-2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3.1401670783697676E-2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1.8979193716663664E-2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3.730266680387094E-2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9.5508395528587517E-2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1.5246427072862244E-2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1.9549813125046596E-4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2.8005561964693205E-3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3.9669461173581463E-4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1.7193867691379389E-3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4.9078257910262321E-4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1.6951272723952617E-4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7.4135710355693177E-2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7.0245523294221082E-2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6.9245523294221109E-2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6.7245523294221093E-2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1.3966502464217715E-2</v>
      </c>
      <c r="AB61" s="2">
        <f>SUMIFS(PERSALDATA!$G$2:$G$20871,PERSALDATA!$A$2:$A$20871,WORKING!A61,PERSALDATA!$D$2:$D$20871,WORKING!B61,PERSALDATA!$E$2:$E$20871,WORKING!C61,PERSALDATA!$F$2:$F$20871,"S&amp;W: BASIC SALARY (RES)")</f>
        <v>139</v>
      </c>
      <c r="AC61" s="2">
        <f>SUMIFS(PERSALDATA!$H$2:$H$20871,PERSALDATA!$A$2:$A$20871,WORKING!A61,PERSALDATA!$D$2:$D$20871,WORKING!B61,PERSALDATA!$E$2:$E$20871,WORKING!C61)</f>
        <v>49382722.679999985</v>
      </c>
    </row>
    <row r="62" spans="1:29" x14ac:dyDescent="0.25">
      <c r="A62" s="2">
        <f>Results!$D$3</f>
        <v>39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0.75800815860253146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5.775945252942858E-2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2.4164696211246124E-2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1.2515054986762669E-2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3.7875312540575842E-2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9.5827685948394914E-2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5.7998646700095358E-3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1.7895478075710133E-4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7.7212592762895271E-3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1.4956045400417586E-4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7.4693737463513363E-2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7.0326482725996176E-2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6.9326482725996175E-2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6.7326482725996173E-2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1.4066715547011312E-2</v>
      </c>
      <c r="AB62" s="2">
        <f>SUMIFS(PERSALDATA!$G$2:$G$20871,PERSALDATA!$A$2:$A$20871,WORKING!A62,PERSALDATA!$D$2:$D$20871,WORKING!B62,PERSALDATA!$E$2:$E$20871,WORKING!C62,PERSALDATA!$F$2:$F$20871,"S&amp;W: BASIC SALARY (RES)")</f>
        <v>26</v>
      </c>
      <c r="AC62" s="2">
        <f>SUMIFS(PERSALDATA!$H$2:$H$20871,PERSALDATA!$A$2:$A$20871,WORKING!A62,PERSALDATA!$D$2:$D$20871,WORKING!B62,PERSALDATA!$E$2:$E$20871,WORKING!C62)</f>
        <v>14041144.859999999</v>
      </c>
    </row>
    <row r="63" spans="1:29" x14ac:dyDescent="0.25">
      <c r="A63" s="2">
        <f>Results!$D$3</f>
        <v>39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0.75823391305921972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6.1316943659646808E-2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1.9905380865016368E-2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6.14367351978582E-3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3.3932795060985031E-2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9.8610503202991764E-2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1.8061651663844821E-2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1.275181034799767E-4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1.4805203895803597E-3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1.2499558075604344E-3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6.9168504108272093E-4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2.454596268059026E-4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7.4962250185112517E-2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7.0309938117264603E-2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6.9309938117264602E-2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6.7309938117264573E-2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1.4190514589557775E-2</v>
      </c>
      <c r="AB63" s="2">
        <f>SUMIFS(PERSALDATA!$G$2:$G$20871,PERSALDATA!$A$2:$A$20871,WORKING!A63,PERSALDATA!$D$2:$D$20871,WORKING!B63,PERSALDATA!$E$2:$E$20871,WORKING!C63,PERSALDATA!$F$2:$F$20871,"S&amp;W: BASIC SALARY (RES)")</f>
        <v>141</v>
      </c>
      <c r="AC63" s="2">
        <f>SUMIFS(PERSALDATA!$H$2:$H$20871,PERSALDATA!$A$2:$A$20871,WORKING!A63,PERSALDATA!$D$2:$D$20871,WORKING!B63,PERSALDATA!$E$2:$E$20871,WORKING!C63)</f>
        <v>72372390.650000021</v>
      </c>
    </row>
    <row r="64" spans="1:29" x14ac:dyDescent="0.25">
      <c r="A64" s="2">
        <f>Results!$D$3</f>
        <v>39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0.70276119168864304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5.1878351704136794E-2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1.3298661917802688E-2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3.2642304472255174E-3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1.6485743205995461E-2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9.1358575531885686E-2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1.0607150180330443E-2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1.1792490972661064E-4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0.11035836753484024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-1.3019712058633584E-4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1.4551465049497128E-2</v>
      </c>
      <c r="AB64" s="2">
        <f>SUMIFS(PERSALDATA!$G$2:$G$20871,PERSALDATA!$A$2:$A$20871,WORKING!A64,PERSALDATA!$D$2:$D$20871,WORKING!B64,PERSALDATA!$E$2:$E$20871,WORKING!C64,PERSALDATA!$F$2:$F$20871,"S&amp;W: BASIC SALARY (RES)")</f>
        <v>17</v>
      </c>
      <c r="AC64" s="2">
        <f>SUMIFS(PERSALDATA!$H$2:$H$20871,PERSALDATA!$A$2:$A$20871,WORKING!A64,PERSALDATA!$D$2:$D$20871,WORKING!B64,PERSALDATA!$E$2:$E$20871,WORKING!C64)</f>
        <v>11371219.220000001</v>
      </c>
    </row>
    <row r="65" spans="1:29" x14ac:dyDescent="0.25">
      <c r="A65" s="2">
        <f>Results!$D$3</f>
        <v>39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0.69335707908649546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5.0389832299424821E-2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1.4808545622430953E-2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3.2316007699640065E-3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1.3984450715594694E-2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9.0570681515459314E-2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2.3867105183580397E-2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9.0389816620221942E-5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1.7546834547865009E-3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0.10422942493079523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3.7162066048482792E-3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1.4566749207680311E-2</v>
      </c>
      <c r="AB65" s="2">
        <f>SUMIFS(PERSALDATA!$G$2:$G$20871,PERSALDATA!$A$2:$A$20871,WORKING!A65,PERSALDATA!$D$2:$D$20871,WORKING!B65,PERSALDATA!$E$2:$E$20871,WORKING!C65,PERSALDATA!$F$2:$F$20871,"S&amp;W: BASIC SALARY (RES)")</f>
        <v>50</v>
      </c>
      <c r="AC65" s="2">
        <f>SUMIFS(PERSALDATA!$H$2:$H$20871,PERSALDATA!$A$2:$A$20871,WORKING!A65,PERSALDATA!$D$2:$D$20871,WORKING!B65,PERSALDATA!$E$2:$E$20871,WORKING!C65)</f>
        <v>35537520.930000007</v>
      </c>
    </row>
    <row r="66" spans="1:29" x14ac:dyDescent="0.25">
      <c r="A66" s="2">
        <f>Results!$D$3</f>
        <v>39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0.65631703190153545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4.5280512018369051E-2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1.4209393533140982E-2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1.2397338936552753E-2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8.5321001997418683E-2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1.1831487167269469E-3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7.805958185367446E-5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0.18521351331440239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1.4599728119226787E-2</v>
      </c>
      <c r="AB66" s="2">
        <f>SUMIFS(PERSALDATA!$G$2:$G$20871,PERSALDATA!$A$2:$A$20871,WORKING!A66,PERSALDATA!$D$2:$D$20871,WORKING!B66,PERSALDATA!$E$2:$E$20871,WORKING!C66,PERSALDATA!$F$2:$F$20871,"S&amp;W: BASIC SALARY (RES)")</f>
        <v>22</v>
      </c>
      <c r="AC66" s="2">
        <f>SUMIFS(PERSALDATA!$H$2:$H$20871,PERSALDATA!$A$2:$A$20871,WORKING!A66,PERSALDATA!$D$2:$D$20871,WORKING!B66,PERSALDATA!$E$2:$E$20871,WORKING!C66)</f>
        <v>17924128.810000002</v>
      </c>
    </row>
    <row r="67" spans="1:29" x14ac:dyDescent="0.25">
      <c r="A67" s="2">
        <f>Results!$D$3</f>
        <v>39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0.61062089036751277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4.0524123681503842E-2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1.8922466335844349E-3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8.9692490431902208E-3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7.1682266736875735E-2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6.4815754689045519E-5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0.26559680818613146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6.4959959651246589E-4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1.4836105328528044E-2</v>
      </c>
      <c r="AB67" s="2">
        <f>SUMIFS(PERSALDATA!$G$2:$G$20871,PERSALDATA!$A$2:$A$20871,WORKING!A67,PERSALDATA!$D$2:$D$20871,WORKING!B67,PERSALDATA!$E$2:$E$20871,WORKING!C67,PERSALDATA!$F$2:$F$20871,"S&amp;W: BASIC SALARY (RES)")</f>
        <v>12</v>
      </c>
      <c r="AC67" s="2">
        <f>SUMIFS(PERSALDATA!$H$2:$H$20871,PERSALDATA!$A$2:$A$20871,WORKING!A67,PERSALDATA!$D$2:$D$20871,WORKING!B67,PERSALDATA!$E$2:$E$20871,WORKING!C67)</f>
        <v>12683336.079999998</v>
      </c>
    </row>
    <row r="68" spans="1:29" x14ac:dyDescent="0.25">
      <c r="A68" s="2">
        <f>Results!$D$3</f>
        <v>39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0.69996137477044673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7.5859155812055934E-2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0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5.5178899361732513E-5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0.22412429051813554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1.3861284979328734E-2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1267875.96</v>
      </c>
    </row>
    <row r="69" spans="1:29" x14ac:dyDescent="0.25">
      <c r="A69" s="2">
        <f>Results!$D$3</f>
        <v>39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39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39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1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63000</v>
      </c>
    </row>
    <row r="72" spans="1:29" x14ac:dyDescent="0.25">
      <c r="A72" s="2">
        <f>Results!$D$3</f>
        <v>39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39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0.64615663958663161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5.3829211940210127E-2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8.3226312695487858E-2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0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0.108359388498797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8.4075030490372599E-2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2.3908950159784986E-2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4.4446662871575044E-4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0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7.1191831674126085E-2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7.0793127700527078E-2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6.9793127700527077E-2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6.7793127700527075E-2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1.211954748265499E-2</v>
      </c>
      <c r="AB73" s="2">
        <f>SUMIFS(PERSALDATA!$G$2:$G$20871,PERSALDATA!$A$2:$A$20871,WORKING!A73,PERSALDATA!$D$2:$D$20871,WORKING!B73,PERSALDATA!$E$2:$E$20871,WORKING!C73,PERSALDATA!$F$2:$F$20871,"S&amp;W: BASIC SALARY (RES)")</f>
        <v>3</v>
      </c>
      <c r="AC73" s="2">
        <f>SUMIFS(PERSALDATA!$H$2:$H$20871,PERSALDATA!$A$2:$A$20871,WORKING!A73,PERSALDATA!$D$2:$D$20871,WORKING!B73,PERSALDATA!$E$2:$E$20871,WORKING!C73)</f>
        <v>472206.43000000005</v>
      </c>
    </row>
    <row r="74" spans="1:29" x14ac:dyDescent="0.25">
      <c r="A74" s="2">
        <f>Results!$D$3</f>
        <v>39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0.67651103016639613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4.2938522680672636E-2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2.9787950663117881E-2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2.1569247252252056E-3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0.1315519030447927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8.7944975697535066E-2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2.8677899217941602E-2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4.3079380431870328E-4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7.5577842392230143E-2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7.1675399039040716E-2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7.0675399039040701E-2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6.8675399039040713E-2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1.2573440287316559E-2</v>
      </c>
      <c r="AB74" s="2">
        <f>SUMIFS(PERSALDATA!$G$2:$G$20871,PERSALDATA!$A$2:$A$20871,WORKING!A74,PERSALDATA!$D$2:$D$20871,WORKING!B74,PERSALDATA!$E$2:$E$20871,WORKING!C74,PERSALDATA!$F$2:$F$20871,"S&amp;W: BASIC SALARY (RES)")</f>
        <v>3</v>
      </c>
      <c r="AC74" s="2">
        <f>SUMIFS(PERSALDATA!$H$2:$H$20871,PERSALDATA!$A$2:$A$20871,WORKING!A74,PERSALDATA!$D$2:$D$20871,WORKING!B74,PERSALDATA!$E$2:$E$20871,WORKING!C74)</f>
        <v>433061.01</v>
      </c>
    </row>
    <row r="75" spans="1:29" x14ac:dyDescent="0.25">
      <c r="A75" s="2">
        <f>Results!$D$3</f>
        <v>39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0.74096887640750575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4.4969120379439689E-2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4.7501540608167296E-2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4.7235632513122634E-2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9.2009157130853864E-2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1.4641935196478134E-2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3.8973380418133786E-4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1.2284003960251193E-2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7.3051181768962983E-2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7.0233519081615167E-2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6.9233519081615139E-2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6.7233519081615151E-2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1.357309639611793E-2</v>
      </c>
      <c r="AB75" s="2">
        <f>SUMIFS(PERSALDATA!$G$2:$G$20871,PERSALDATA!$A$2:$A$20871,WORKING!A75,PERSALDATA!$D$2:$D$20871,WORKING!B75,PERSALDATA!$E$2:$E$20871,WORKING!C75,PERSALDATA!$F$2:$F$20871,"S&amp;W: BASIC SALARY (RES)")</f>
        <v>12</v>
      </c>
      <c r="AC75" s="2">
        <f>SUMIFS(PERSALDATA!$H$2:$H$20871,PERSALDATA!$A$2:$A$20871,WORKING!A75,PERSALDATA!$D$2:$D$20871,WORKING!B75,PERSALDATA!$E$2:$E$20871,WORKING!C75)</f>
        <v>1989409.1600000001</v>
      </c>
    </row>
    <row r="76" spans="1:29" x14ac:dyDescent="0.25">
      <c r="A76" s="2">
        <f>Results!$D$3</f>
        <v>39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0.71191156717341042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5.38529683001404E-2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4.7111463963458659E-2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7.4135574780717006E-3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6.0111976994072461E-2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9.228744795162061E-2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2.2503899204425425E-2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2.9912579109733528E-4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9.7750740178601317E-4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6.8774202701149024E-4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2.8427437149055735E-3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7.3261096416694149E-2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7.0430565015276531E-2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6.9430565015276516E-2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6.7430565015276514E-2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1.3387161498770572E-2</v>
      </c>
      <c r="AB76" s="2">
        <f>SUMIFS(PERSALDATA!$G$2:$G$20871,PERSALDATA!$A$2:$A$20871,WORKING!A76,PERSALDATA!$D$2:$D$20871,WORKING!B76,PERSALDATA!$E$2:$E$20871,WORKING!C76,PERSALDATA!$F$2:$F$20871,"S&amp;W: BASIC SALARY (RES)")</f>
        <v>44</v>
      </c>
      <c r="AC76" s="2">
        <f>SUMIFS(PERSALDATA!$H$2:$H$20871,PERSALDATA!$A$2:$A$20871,WORKING!A76,PERSALDATA!$D$2:$D$20871,WORKING!B76,PERSALDATA!$E$2:$E$20871,WORKING!C76)</f>
        <v>9373514.6999999993</v>
      </c>
    </row>
    <row r="77" spans="1:29" x14ac:dyDescent="0.25">
      <c r="A77" s="2">
        <f>Results!$D$3</f>
        <v>39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0.72377358702876604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6.0340898193815953E-2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3.9290396406771046E-2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5.5454116999312034E-3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5.5071103245587505E-2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9.3246854221484543E-2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1.0052278689328446E-2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2.4425001341676656E-4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6.5235935276428923E-3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2.8676610286187125E-3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2.8032753446745819E-3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2.4069059996202529E-4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7.3784925318523584E-2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7.0433162584616099E-2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6.9433162584616084E-2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6.7433162584616069E-2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1.3580913755013363E-2</v>
      </c>
      <c r="AB77" s="2">
        <f>SUMIFS(PERSALDATA!$G$2:$G$20871,PERSALDATA!$A$2:$A$20871,WORKING!A77,PERSALDATA!$D$2:$D$20871,WORKING!B77,PERSALDATA!$E$2:$E$20871,WORKING!C77,PERSALDATA!$F$2:$F$20871,"S&amp;W: BASIC SALARY (RES)")</f>
        <v>122</v>
      </c>
      <c r="AC77" s="2">
        <f>SUMIFS(PERSALDATA!$H$2:$H$20871,PERSALDATA!$A$2:$A$20871,WORKING!A77,PERSALDATA!$D$2:$D$20871,WORKING!B77,PERSALDATA!$E$2:$E$20871,WORKING!C77)</f>
        <v>36902147.410000011</v>
      </c>
    </row>
    <row r="78" spans="1:29" x14ac:dyDescent="0.25">
      <c r="A78" s="2">
        <f>Results!$D$3</f>
        <v>39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0.74283901920056106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5.9417324155558289E-2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2.9501106961407248E-2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2.8335493249381683E-3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4.0834599912084137E-2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9.6609671943259867E-2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1.2710250353607068E-2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2.0482531534378774E-4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1.2069357447183883E-2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2.8126183962114003E-3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1.6767698984528008E-4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7.4329600269702242E-2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7.0317507929067199E-2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6.9317507929067212E-2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6.7317507929067197E-2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1.3941892017167477E-2</v>
      </c>
      <c r="AB78" s="2">
        <f>SUMIFS(PERSALDATA!$G$2:$G$20871,PERSALDATA!$A$2:$A$20871,WORKING!A78,PERSALDATA!$D$2:$D$20871,WORKING!B78,PERSALDATA!$E$2:$E$20871,WORKING!C78,PERSALDATA!$F$2:$F$20871,"S&amp;W: BASIC SALARY (RES)")</f>
        <v>162</v>
      </c>
      <c r="AC78" s="2">
        <f>SUMIFS(PERSALDATA!$H$2:$H$20871,PERSALDATA!$A$2:$A$20871,WORKING!A78,PERSALDATA!$D$2:$D$20871,WORKING!B78,PERSALDATA!$E$2:$E$20871,WORKING!C78)</f>
        <v>52970893.669999994</v>
      </c>
    </row>
    <row r="79" spans="1:29" x14ac:dyDescent="0.25">
      <c r="A79" s="2">
        <f>Results!$D$3</f>
        <v>39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0.72819318364508634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8.3761968287457245E-2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2.9203326097597158E-2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3.4439619824053844E-2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9.4664680721051012E-2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2.4806657856698021E-2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1.6539593379814995E-4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2.5435649127232619E-3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2.2216027215349985E-3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7.4262701894119362E-2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7.0224561036384858E-2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6.9224561036384857E-2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6.7224561036384842E-2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1.4042874872168263E-2</v>
      </c>
      <c r="AB79" s="2">
        <f>SUMIFS(PERSALDATA!$G$2:$G$20871,PERSALDATA!$A$2:$A$20871,WORKING!A79,PERSALDATA!$D$2:$D$20871,WORKING!B79,PERSALDATA!$E$2:$E$20871,WORKING!C79,PERSALDATA!$F$2:$F$20871,"S&amp;W: BASIC SALARY (RES)")</f>
        <v>8</v>
      </c>
      <c r="AC79" s="2">
        <f>SUMIFS(PERSALDATA!$H$2:$H$20871,PERSALDATA!$A$2:$A$20871,WORKING!A79,PERSALDATA!$D$2:$D$20871,WORKING!B79,PERSALDATA!$E$2:$E$20871,WORKING!C79)</f>
        <v>3348933.6</v>
      </c>
    </row>
    <row r="80" spans="1:29" x14ac:dyDescent="0.25">
      <c r="A80" s="2">
        <f>Results!$D$3</f>
        <v>39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0.74782965605687335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5.9661249753591203E-2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1.90452940590361E-2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1.0500161234947404E-3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3.1992794985109922E-2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9.6406739395289071E-2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1.7209510612648308E-2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1.3590704009328985E-4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1.2297649034426622E-2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3.1681185863943044E-3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1.0845565591907783E-2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1.2458527751180916E-4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2.3291348362367256E-4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7.5000456781304806E-2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7.0289438984186312E-2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6.9289438984186297E-2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6.7289438984186309E-2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1.4232390058736413E-2</v>
      </c>
      <c r="AB80" s="2">
        <f>SUMIFS(PERSALDATA!$G$2:$G$20871,PERSALDATA!$A$2:$A$20871,WORKING!A80,PERSALDATA!$D$2:$D$20871,WORKING!B80,PERSALDATA!$E$2:$E$20871,WORKING!C80,PERSALDATA!$F$2:$F$20871,"S&amp;W: BASIC SALARY (RES)")</f>
        <v>149</v>
      </c>
      <c r="AC80" s="2">
        <f>SUMIFS(PERSALDATA!$H$2:$H$20871,PERSALDATA!$A$2:$A$20871,WORKING!A80,PERSALDATA!$D$2:$D$20871,WORKING!B80,PERSALDATA!$E$2:$E$20871,WORKING!C80)</f>
        <v>76270809.759999976</v>
      </c>
    </row>
    <row r="81" spans="1:29" x14ac:dyDescent="0.25">
      <c r="A81" s="2">
        <f>Results!$D$3</f>
        <v>39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0.66389689481887348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4.8452852096953852E-2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1.9214012034548981E-2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1.1890182385539286E-3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2.6968238252595544E-2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8.6306219504421841E-2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2.4915409773680505E-2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1.1264885344467203E-4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1.173720653385481E-3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9.0660321310026382E-2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3.627349162638558E-2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8.3717283712971338E-4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1.4305576512891159E-2</v>
      </c>
      <c r="AB81" s="2">
        <f>SUMIFS(PERSALDATA!$G$2:$G$20871,PERSALDATA!$A$2:$A$20871,WORKING!A81,PERSALDATA!$D$2:$D$20871,WORKING!B81,PERSALDATA!$E$2:$E$20871,WORKING!C81,PERSALDATA!$F$2:$F$20871,"S&amp;W: BASIC SALARY (RES)")</f>
        <v>23</v>
      </c>
      <c r="AC81" s="2">
        <f>SUMIFS(PERSALDATA!$H$2:$H$20871,PERSALDATA!$A$2:$A$20871,WORKING!A81,PERSALDATA!$D$2:$D$20871,WORKING!B81,PERSALDATA!$E$2:$E$20871,WORKING!C81)</f>
        <v>10609517.660000002</v>
      </c>
    </row>
    <row r="82" spans="1:29" x14ac:dyDescent="0.25">
      <c r="A82" s="2">
        <f>Results!$D$3</f>
        <v>39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0.70136737131541382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5.4296417333556245E-2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8.9543030176509192E-3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4.9553051323253177E-4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1.7828710896645054E-2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9.1190712001509702E-2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1.4494596874335552E-2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9.0657427648007646E-5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3.359615548896158E-3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8.6964610559771754E-2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2.0215478198707955E-2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5.7893077158056221E-4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1.6306554105188201E-4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1.4596894929870843E-2</v>
      </c>
      <c r="AB82" s="2">
        <f>SUMIFS(PERSALDATA!$G$2:$G$20871,PERSALDATA!$A$2:$A$20871,WORKING!A82,PERSALDATA!$D$2:$D$20871,WORKING!B82,PERSALDATA!$E$2:$E$20871,WORKING!C82,PERSALDATA!$F$2:$F$20871,"S&amp;W: BASIC SALARY (RES)")</f>
        <v>78</v>
      </c>
      <c r="AC82" s="2">
        <f>SUMIFS(PERSALDATA!$H$2:$H$20871,PERSALDATA!$A$2:$A$20871,WORKING!A82,PERSALDATA!$D$2:$D$20871,WORKING!B82,PERSALDATA!$E$2:$E$20871,WORKING!C82)</f>
        <v>54468896.019999981</v>
      </c>
    </row>
    <row r="83" spans="1:29" x14ac:dyDescent="0.25">
      <c r="A83" s="2">
        <f>Results!$D$3</f>
        <v>39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0.63833234407394412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4.5262469814468007E-2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1.059578027273902E-2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1.1532671190651739E-2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8.2983008676897077E-2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3.2347485512147882E-3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7.7339101613184581E-5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0.20209888366275791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4.9622126915957205E-3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9.2054196411839187E-4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1.4666913141524938E-2</v>
      </c>
      <c r="AB83" s="2">
        <f>SUMIFS(PERSALDATA!$G$2:$G$20871,PERSALDATA!$A$2:$A$20871,WORKING!A83,PERSALDATA!$D$2:$D$20871,WORKING!B83,PERSALDATA!$E$2:$E$20871,WORKING!C83,PERSALDATA!$F$2:$F$20871,"S&amp;W: BASIC SALARY (RES)")</f>
        <v>28</v>
      </c>
      <c r="AC83" s="2">
        <f>SUMIFS(PERSALDATA!$H$2:$H$20871,PERSALDATA!$A$2:$A$20871,WORKING!A83,PERSALDATA!$D$2:$D$20871,WORKING!B83,PERSALDATA!$E$2:$E$20871,WORKING!C83)</f>
        <v>19297870.920000002</v>
      </c>
    </row>
    <row r="84" spans="1:29" x14ac:dyDescent="0.25">
      <c r="A84" s="2">
        <f>Results!$D$3</f>
        <v>39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0.59833614264990309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4.5018302097464935E-2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1.5986699021503636E-2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1.1320299461826475E-2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7.7783566341925847E-2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6.1751902561355188E-5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0.24246818075332133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9.0250577714932889E-3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1.4589468744211626E-2</v>
      </c>
      <c r="AB84" s="2">
        <f>SUMIFS(PERSALDATA!$G$2:$G$20871,PERSALDATA!$A$2:$A$20871,WORKING!A84,PERSALDATA!$D$2:$D$20871,WORKING!B84,PERSALDATA!$E$2:$E$20871,WORKING!C84,PERSALDATA!$F$2:$F$20871,"S&amp;W: BASIC SALARY (RES)")</f>
        <v>7</v>
      </c>
      <c r="AC84" s="2">
        <f>SUMIFS(PERSALDATA!$H$2:$H$20871,PERSALDATA!$A$2:$A$20871,WORKING!A84,PERSALDATA!$D$2:$D$20871,WORKING!B84,PERSALDATA!$E$2:$E$20871,WORKING!C84)</f>
        <v>7552803.7300000004</v>
      </c>
    </row>
    <row r="85" spans="1:29" x14ac:dyDescent="0.25">
      <c r="A85" s="2">
        <f>Results!$D$3</f>
        <v>39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0.59996699676578724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4.9997249730482266E-2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7.7995592848870185E-2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5.517890893629686E-5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0.27198498174592406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1.4999172316365954E-2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1267875.74</v>
      </c>
    </row>
    <row r="86" spans="1:29" x14ac:dyDescent="0.25">
      <c r="A86" s="2">
        <f>Results!$D$3</f>
        <v>39</v>
      </c>
      <c r="B86" s="2">
        <v>5</v>
      </c>
      <c r="C86" s="2">
        <v>16</v>
      </c>
      <c r="D86" s="62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>0.61930932175533759</v>
      </c>
      <c r="E86" s="62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>4.3437202195830429E-2</v>
      </c>
      <c r="F86" s="62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>2.5057181706712159E-2</v>
      </c>
      <c r="G86" s="69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>0</v>
      </c>
      <c r="H86" s="62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>1.0524016316819106E-2</v>
      </c>
      <c r="I86" s="62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>8.0510089048003525E-2</v>
      </c>
      <c r="J86" s="62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>0</v>
      </c>
      <c r="K86" s="62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>3.6555643978792294E-5</v>
      </c>
      <c r="L86" s="62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>0</v>
      </c>
      <c r="M86" s="62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>0.22112563333331819</v>
      </c>
      <c r="N86" s="62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>0</v>
      </c>
      <c r="O86" s="62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>0</v>
      </c>
      <c r="P86" s="62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>0</v>
      </c>
      <c r="Q86" s="62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>0</v>
      </c>
      <c r="R86" s="62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>0</v>
      </c>
      <c r="S86" s="62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>0</v>
      </c>
      <c r="T86" s="62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>0</v>
      </c>
      <c r="U86" s="62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>0</v>
      </c>
      <c r="V86" s="62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>0</v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1.4465733694987347E-2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1436713.85</v>
      </c>
    </row>
    <row r="87" spans="1:29" x14ac:dyDescent="0.25">
      <c r="A87" s="2">
        <f>Results!$D$3</f>
        <v>39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39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39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39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39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39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39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39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39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39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39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39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39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39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39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39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39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39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39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39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39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39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39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39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39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39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39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39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39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39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39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39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39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39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39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39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39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39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39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39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39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39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39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39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39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39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39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39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39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39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39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39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39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39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39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39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39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39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39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39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39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39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39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39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39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39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39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39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39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39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39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39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39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39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39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39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39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39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39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39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39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39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39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39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39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39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39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39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39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39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39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39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39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39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39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39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39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39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39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39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39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39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39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39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39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39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39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39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39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39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39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39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39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39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39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39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39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39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39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39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39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39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39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39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39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39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39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39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39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39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39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39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39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39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39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39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39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39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39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39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39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39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39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39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39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39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39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39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39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39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39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39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39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39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39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39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39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39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39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39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39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39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39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39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39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39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39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39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39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39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39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39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39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39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39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39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39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39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39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39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39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39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39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39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39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39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39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39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39</v>
      </c>
      <c r="E3" s="74" t="str">
        <f>INDEX(MAPs!$I$7:$J$54,MATCH(Results!$D$3,MAPs!$I$7:$I$54,0),2)</f>
        <v>Rural Development And Land Reform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1897.3797394516819</v>
      </c>
      <c r="N9" s="148">
        <f>IFERROR(SUMIFS('Employee Profile (2)'!C$4:C$50,'Employee Profile (2)'!$B$4:$B$50,Results!$D$3),"")</f>
        <v>0.4110441376628427</v>
      </c>
      <c r="O9" s="150" t="s">
        <v>620</v>
      </c>
      <c r="P9" s="143">
        <f>IFERROR(INDEX('Employee Profile (2)'!$AC$4:$AC$50,MATCH(Results!$D$3,'Employee Profile (2)'!$B$4:$B$50,0))*$Q9,"")</f>
        <v>3223.0324713202413</v>
      </c>
      <c r="Q9" s="148">
        <f>IFERROR(SUMIFS('Employee Profile (2)'!J$4:J$50,'Employee Profile (2)'!$B$4:$B$50,Results!$D$3),"")</f>
        <v>0.69823060470542486</v>
      </c>
      <c r="R9" s="150" t="s">
        <v>627</v>
      </c>
      <c r="S9" s="144">
        <f>IFERROR(INDEX('Employee Profile (2)'!$AC$4:$AC$50,MATCH(Results!$D$3,'Employee Profile (2)'!$B$4:$B$50,0))*$T9,"")</f>
        <v>67.314796811199699</v>
      </c>
      <c r="T9" s="147">
        <f>IFERROR(SUMIFS('Employee Profile (2)'!N$4:N$50,'Employee Profile (2)'!$B$4:$B$50,Results!$D$3),"")</f>
        <v>1.4582928251993003E-2</v>
      </c>
      <c r="U9" s="150" t="s">
        <v>632</v>
      </c>
      <c r="V9" s="144">
        <f>IFERROR(INDEX('Employee Profile (2)'!$AC$4:$AC$50,MATCH(Results!$D$3,'Employee Profile (2)'!$B$4:$B$50,0))*$W9,"")</f>
        <v>2160.3562123274355</v>
      </c>
      <c r="W9" s="147">
        <f>IFERROR(SUMIFS('Employee Profile (2)'!S$4:S$50,'Employee Profile (2)'!$B$4:$B$50,Results!$D$3),"")</f>
        <v>0.46801477736729535</v>
      </c>
      <c r="X9" s="150" t="s">
        <v>635</v>
      </c>
      <c r="Y9" s="144">
        <f>IFERROR(INDEX('Employee Profile (2)'!$AC$4:$AC$50,MATCH(Results!$D$3,'Employee Profile (2)'!$B$4:$B$50,0))*$Z9,"")</f>
        <v>3526.3978222827145</v>
      </c>
      <c r="Z9" s="147">
        <f>IFERROR(SUMIFS('Employee Profile (2)'!V$4:V$50,'Employee Profile (2)'!$B$4:$B$50,Results!$D$3),"")</f>
        <v>0.7639510013610733</v>
      </c>
      <c r="AA9" s="150" t="s">
        <v>675</v>
      </c>
      <c r="AB9" s="144">
        <f>IFERROR(SUMIFS('Employee Profile (2)'!$AD$4:$AD$50,'Employee Profile (2)'!$B$4:$B$50,Results!$D$3),"")</f>
        <v>1654</v>
      </c>
      <c r="AC9" s="147">
        <f>IFERROR(SUMIFS('Employee Profile (2)'!$AE$4:$AE$50,'Employee Profile (2)'!$B$4:$B$50,Results!$D$3),"")</f>
        <v>0.35831889081455803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1822.8846976472876</v>
      </c>
      <c r="N10" s="148">
        <f>IFERROR(SUMIFS('Employee Profile (2)'!D$4:D$50,'Employee Profile (2)'!$B$4:$B$50,Results!$D$3),"")</f>
        <v>0.39490569706397044</v>
      </c>
      <c r="O10" s="150" t="s">
        <v>621</v>
      </c>
      <c r="P10" s="143">
        <f>IFERROR(INDEX('Employee Profile (2)'!$AC$4:$AC$50,MATCH(Results!$D$3,'Employee Profile (2)'!$B$4:$B$50,0))*$Q10,"")</f>
        <v>1008.824421543846</v>
      </c>
      <c r="Q10" s="148">
        <f>IFERROR(SUMIFS('Employee Profile (2)'!K$4:K$50,'Employee Profile (2)'!$B$4:$B$50,Results!$D$3),"")</f>
        <v>0.2185494847365351</v>
      </c>
      <c r="R10" s="150" t="s">
        <v>628</v>
      </c>
      <c r="S10" s="144">
        <f>IFERROR(INDEX('Employee Profile (2)'!$AC$4:$AC$50,MATCH(Results!$D$3,'Employee Profile (2)'!$B$4:$B$50,0))*$T10,"")</f>
        <v>1743.9020027221466</v>
      </c>
      <c r="T10" s="147">
        <f>IFERROR(SUMIFS('Employee Profile (2)'!O$4:O$50,'Employee Profile (2)'!$B$4:$B$50,Results!$D$3),"")</f>
        <v>0.37779506124829865</v>
      </c>
      <c r="U10" s="150" t="s">
        <v>633</v>
      </c>
      <c r="V10" s="144">
        <f>IFERROR(INDEX('Employee Profile (2)'!$AC$4:$AC$50,MATCH(Results!$D$3,'Employee Profile (2)'!$B$4:$B$50,0))*$W10,"")</f>
        <v>2006.8784755979</v>
      </c>
      <c r="W10" s="147">
        <f>IFERROR(SUMIFS('Employee Profile (2)'!T$4:T$50,'Employee Profile (2)'!$B$4:$B$50,Results!$D$3),"")</f>
        <v>0.4347657009527513</v>
      </c>
      <c r="X10" s="150" t="s">
        <v>636</v>
      </c>
      <c r="Y10" s="144">
        <f>IFERROR(INDEX('Employee Profile (2)'!$AC$4:$AC$50,MATCH(Results!$D$3,'Employee Profile (2)'!$B$4:$B$50,0))*$Z10,"")</f>
        <v>235.15302352712422</v>
      </c>
      <c r="Z10" s="147">
        <f>IFERROR(SUMIFS('Employee Profile (2)'!W$4:W$50,'Employee Profile (2)'!$B$4:$B$50,Results!$D$3),"")</f>
        <v>5.0943029360295544E-2</v>
      </c>
      <c r="AA10" s="150" t="s">
        <v>676</v>
      </c>
      <c r="AB10" s="144">
        <f>IFERROR(INDEX('Employee Profile (2)'!$AC$4:$AC$50,MATCH(Results!$D$3,'Employee Profile (2)'!$B$4:$B$50))-$AB$9,"")</f>
        <v>2962</v>
      </c>
      <c r="AC10" s="147">
        <f>IFERROR(100%-$AC$9,"")</f>
        <v>0.64168110918544197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233.3579622788256</v>
      </c>
      <c r="N11" s="148">
        <f>IFERROR(SUMIFS('Employee Profile (2)'!E$4:E$50,'Employee Profile (2)'!$B$4:$B$50,Results!$D$3),"")</f>
        <v>5.0554151273575737E-2</v>
      </c>
      <c r="O11" s="150" t="s">
        <v>622</v>
      </c>
      <c r="P11" s="143">
        <f>IFERROR(INDEX('Employee Profile (2)'!$AC$4:$AC$50,MATCH(Results!$D$3,'Employee Profile (2)'!$B$4:$B$50,0))*$Q11,"")</f>
        <v>266.56659537235078</v>
      </c>
      <c r="Q11" s="148">
        <f>IFERROR(SUMIFS('Employee Profile (2)'!L$4:L$50,'Employee Profile (2)'!$B$4:$B$50,Results!$D$3),"")</f>
        <v>5.7748395877892281E-2</v>
      </c>
      <c r="R11" s="150" t="s">
        <v>629</v>
      </c>
      <c r="S11" s="144">
        <f>IFERROR(INDEX('Employee Profile (2)'!$AC$4:$AC$50,MATCH(Results!$D$3,'Employee Profile (2)'!$B$4:$B$50,0))*$T11,"")</f>
        <v>1492.5934279603343</v>
      </c>
      <c r="T11" s="147">
        <f>IFERROR(SUMIFS('Employee Profile (2)'!P$4:P$50,'Employee Profile (2)'!$B$4:$B$50,Results!$D$3),"")</f>
        <v>0.32335212910752476</v>
      </c>
      <c r="U11" s="150" t="s">
        <v>53</v>
      </c>
      <c r="V11" s="144">
        <f>IFERROR(INDEX('Employee Profile (2)'!$AC$4:$AC$50,MATCH(Results!$D$3,'Employee Profile (2)'!$B$4:$B$50,0))*$W11,"")</f>
        <v>448.76531207466456</v>
      </c>
      <c r="W11" s="147">
        <f>IFERROR(SUMIFS('Employee Profile (2)'!U$4:U$50,'Employee Profile (2)'!$B$4:$B$50,Results!$D$3),"")</f>
        <v>9.7219521679953333E-2</v>
      </c>
      <c r="X11" s="150" t="s">
        <v>637</v>
      </c>
      <c r="Y11" s="144">
        <f>IFERROR(INDEX('Employee Profile (2)'!$AC$4:$AC$50,MATCH(Results!$D$3,'Employee Profile (2)'!$B$4:$B$50,0))*$Z11,"")</f>
        <v>81.675286797588953</v>
      </c>
      <c r="Z11" s="147">
        <f>IFERROR(SUMIFS('Employee Profile (2)'!X$4:X$50,'Employee Profile (2)'!$B$4:$B$50,Results!$D$3),"")</f>
        <v>1.7693952945751507E-2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3</v>
      </c>
      <c r="H12" s="158">
        <v>7</v>
      </c>
      <c r="I12" s="158">
        <v>13</v>
      </c>
      <c r="J12" s="158">
        <v>16</v>
      </c>
      <c r="L12" s="150" t="s">
        <v>659</v>
      </c>
      <c r="M12" s="143">
        <f>IFERROR(INDEX('Employee Profile (2)'!$AC$4:$AC$50,MATCH(Results!$D$3,'Employee Profile (2)'!$B$4:$B$50,0))*$N12,"")</f>
        <v>142.70736923974334</v>
      </c>
      <c r="N12" s="148">
        <f>IFERROR(SUMIFS('Employee Profile (2)'!F$4:F$50,'Employee Profile (2)'!$B$4:$B$50,Results!$D$3),"")</f>
        <v>3.0915807894225159E-2</v>
      </c>
      <c r="O12" s="150" t="s">
        <v>623</v>
      </c>
      <c r="P12" s="143">
        <f>IFERROR(INDEX('Employee Profile (2)'!$AC$4:$AC$50,MATCH(Results!$D$3,'Employee Profile (2)'!$B$4:$B$50,0))*$Q12,"")</f>
        <v>117.57651176356211</v>
      </c>
      <c r="Q12" s="148">
        <f>IFERROR(SUMIFS('Employee Profile (2)'!M$4:M$50,'Employee Profile (2)'!$B$4:$B$50,Results!$D$3),"")</f>
        <v>2.5471514680147772E-2</v>
      </c>
      <c r="R12" s="150" t="s">
        <v>630</v>
      </c>
      <c r="S12" s="144">
        <f>IFERROR(INDEX('Employee Profile (2)'!$AC$4:$AC$50,MATCH(Results!$D$3,'Employee Profile (2)'!$B$4:$B$50,0))*$T12,"")</f>
        <v>106.80614427377017</v>
      </c>
      <c r="T12" s="147">
        <f>IFERROR(SUMIFS('Employee Profile (2)'!Q$4:Q$50,'Employee Profile (2)'!$B$4:$B$50,Results!$D$3),"")</f>
        <v>2.3138246159828894E-2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324.00855531790785</v>
      </c>
      <c r="Z12" s="147">
        <f>IFERROR(SUMIFS('Employee Profile (2)'!Y$4:Y$50,'Employee Profile (2)'!$B$4:$B$50,Results!$D$3),"")</f>
        <v>7.0192494652926304E-2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38</v>
      </c>
      <c r="H13" s="158">
        <v>117</v>
      </c>
      <c r="I13" s="158">
        <v>33</v>
      </c>
      <c r="J13" s="158">
        <v>8</v>
      </c>
      <c r="L13" s="150" t="s">
        <v>660</v>
      </c>
      <c r="M13" s="143">
        <f>IFERROR(INDEX('Employee Profile (2)'!$AC$4:$AC$50,MATCH(Results!$D$3,'Employee Profile (2)'!$B$4:$B$50,0))*$N13,"")</f>
        <v>65.519735562901033</v>
      </c>
      <c r="N13" s="148">
        <f>IFERROR(SUMIFS('Employee Profile (2)'!G$4:G$50,'Employee Profile (2)'!$B$4:$B$50,Results!$D$3),"")</f>
        <v>1.4194050165273187E-2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1205.3836282325492</v>
      </c>
      <c r="T13" s="147">
        <f>IFERROR(SUMIFS('Employee Profile (2)'!R$4:R$50,'Employee Profile (2)'!$B$4:$B$50,Results!$D$3),"")</f>
        <v>0.26113163523235466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448.76531207466456</v>
      </c>
      <c r="Z13" s="147">
        <f>IFERROR(SUMIFS('Employee Profile (2)'!Z$4:Z$50,'Employee Profile (2)'!$B$4:$B$50,Results!$D$3),"")</f>
        <v>9.7219521679953333E-2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8.9753062414932909</v>
      </c>
      <c r="N14" s="148">
        <f>IFERROR(SUMIFS('Employee Profile (2)'!H$4:H$50,'Employee Profile (2)'!$B$4:$B$50,Results!$D$3),"")</f>
        <v>1.9443904335990666E-3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41</v>
      </c>
      <c r="H15" s="112">
        <f t="shared" ref="H15:J15" si="0">SUM(H9:H14)</f>
        <v>124</v>
      </c>
      <c r="I15" s="112">
        <f t="shared" si="0"/>
        <v>46</v>
      </c>
      <c r="J15" s="112">
        <f t="shared" si="0"/>
        <v>24</v>
      </c>
      <c r="L15" s="150" t="s">
        <v>53</v>
      </c>
      <c r="M15" s="143">
        <f>IFERROR(INDEX('Employee Profile (2)'!$AC$4:$AC$50,MATCH(Results!$D$3,'Employee Profile (2)'!$B$4:$B$50,0))*$N15,"")</f>
        <v>445.17518957806726</v>
      </c>
      <c r="N15" s="148">
        <f>IFERROR(SUMIFS('Employee Profile (2)'!I$4:I$50,'Employee Profile (2)'!$B$4:$B$50,Results!$D$3),"")</f>
        <v>9.6441765506513705E-2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41</v>
      </c>
      <c r="H16" s="82">
        <f>SUMIFS($W$64:$W$509,$C$64:$C$509,"Total")</f>
        <v>124</v>
      </c>
      <c r="I16" s="82">
        <f>SUMIFS($AE$64:$AE$509,$C$64:$C$509,"Total")</f>
        <v>46</v>
      </c>
      <c r="J16" s="82">
        <f>SUMIFS($AM$64:$AM$509,$C$64:$C$509,"Total")</f>
        <v>24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1523</v>
      </c>
      <c r="G29" s="87">
        <f t="shared" ref="G29:G44" si="4">SUMIFS($K$64:$K$509,$A$64:$A$509,B29,$C$64:$C$509,"Total")</f>
        <v>466.00459619172688</v>
      </c>
      <c r="H29" s="83">
        <f t="shared" ref="H29:H44" si="5">SUMIFS($J$64:$J$509,$A$64:$A$509,B29,$C$64:$C$509,"Total")</f>
        <v>709725</v>
      </c>
      <c r="I29" s="21">
        <f t="shared" ref="I29:I44" si="6">-SUMIFS($O$64:$O$509,$A$64:$A$509,$B29,$C$64:$C$509,"Total")+SUMIFS($N$64:$N$509,$A$64:$A$509,$B29,$C$64:$C$509,"Total")</f>
        <v>9</v>
      </c>
      <c r="J29" s="88">
        <f t="shared" ref="J29:J44" si="7">SUMIFS($P$64:$P$509,$A$64:$A$509,$B29,$C$64:$C$509,"Total")</f>
        <v>1532</v>
      </c>
      <c r="K29" s="88">
        <f t="shared" ref="K29:K44" si="8">SUMIFS($M$64:$M$509,$A$64:$A$509,$B29,$C$64:$C$509,"Total")</f>
        <v>491.80723244806211</v>
      </c>
      <c r="L29" s="88">
        <f t="shared" ref="L29:L44" si="9">SUMIFS($R$64:$R$509,$A$64:$A$509,$B29,$C$64:$C$509,"Total")+SUMIFS($Q$64:$Q$509,$A$64:$A$509,$B29,$C$64:$C$509,"Total")</f>
        <v>8318.5982928166304</v>
      </c>
      <c r="M29" s="88">
        <f t="shared" ref="M29:M44" si="10">SUMIFS($S$64:$S$509,$A$64:$A$509,$B29,$C$64:$C$509,"Total")</f>
        <v>753448.68011043116</v>
      </c>
      <c r="N29" s="88">
        <f t="shared" ref="N29:N44" si="11">SUMIFS($S$64:$S$509,$A$64:$A$509,$B29,$C$64:$C$509,"Compensation Budget")</f>
        <v>696352</v>
      </c>
      <c r="O29" s="89">
        <f t="shared" ref="O29:O44" si="12">SUMIFS($S$64:$S$509,$A$64:$A$509,$B29,$C$64:$C$509,"Under/(Over)")</f>
        <v>-57096.68011043116</v>
      </c>
      <c r="P29" s="21">
        <f t="shared" ref="P29:P44" si="13">-SUMIFS($W$64:$W$509,$A$64:$A$509,$B29,$C$64:$C$509,"Total")+SUMIFS($V$64:$V$509,$A$64:$A$509,$B29,$C$64:$C$509,"Total")</f>
        <v>-35</v>
      </c>
      <c r="Q29" s="88">
        <f t="shared" ref="Q29:Q44" si="14">SUMIFS($X$64:$X$509,$A$64:$A$509,$B29,$C$64:$C$509,"Total")</f>
        <v>1497</v>
      </c>
      <c r="R29" s="88">
        <f t="shared" ref="R29:R44" si="15">SUMIFS($U$64:$U$509,$A$64:$A$509,$B29,$C$64:$C$509,"Total")</f>
        <v>536.78637851477458</v>
      </c>
      <c r="S29" s="88">
        <f t="shared" ref="S29:S44" si="16">SUMIFS($Z$64:$Z$509,$A$64:$A$509,$B29,$C$64:$C$509,"Total")+SUMIFS($Y$64:$Y$509,$A$64:$A$509,$B29,$C$64:$C$509,"Total")</f>
        <v>-12990.433895238855</v>
      </c>
      <c r="T29" s="88">
        <f t="shared" ref="T29:T44" si="17">SUMIFS($AA$64:$AA$509,$A$64:$A$509,$B29,$C$64:$C$509,"Total")</f>
        <v>803569.20863661752</v>
      </c>
      <c r="U29" s="88">
        <f t="shared" ref="U29:U44" si="18">SUMIFS($AA$64:$AA$509,$A$64:$A$509,$B29,$C$64:$C$509,"Compensation Budget")</f>
        <v>769376</v>
      </c>
      <c r="V29" s="89">
        <f t="shared" ref="V29:V44" si="19">SUMIFS($AA$64:$AA$509,$A$64:$A$509,$B29,$C$64:$C$509,"Under/(Over)")</f>
        <v>-34193.208636617521</v>
      </c>
      <c r="W29" s="21">
        <f t="shared" ref="W29:W44" si="20">-SUMIFS($AE$64:$AE$509,$A$64:$A$509,$B29,$C$64:$C$509,"Total")+SUMIFS($AD$64:$AD$509,$A$64:$A$509,$B29,$C$64:$C$509,"Total")</f>
        <v>-1</v>
      </c>
      <c r="X29" s="88">
        <f t="shared" ref="X29:X44" si="21">SUMIFS($AF$64:$AF$509,$A$64:$A$509,$B29,$C$64:$C$509,"Total")</f>
        <v>1496</v>
      </c>
      <c r="Y29" s="88">
        <f t="shared" ref="Y29:Y44" si="22">SUMIFS($AC$64:$AC$509,$A$64:$A$509,$B29,$C$64:$C$509,"Total")</f>
        <v>581.42300637117523</v>
      </c>
      <c r="Z29" s="88">
        <f t="shared" ref="Z29:Z44" si="23">SUMIFS($AH$64:$AH$509,$A$64:$A$509,$B29,$C$64:$C$509,"Total")+SUMIFS($AG$64:$AG$509,$A$64:$A$509,$B29,$C$64:$C$509,"Total")</f>
        <v>-247.44866669865831</v>
      </c>
      <c r="AA29" s="88">
        <f t="shared" ref="AA29:AA44" si="24">SUMIFS($AI$64:$AI$509,$A$64:$A$509,$B29,$C$64:$C$509,"Total")</f>
        <v>869808.81753127812</v>
      </c>
      <c r="AB29" s="88">
        <f t="shared" ref="AB29:AB44" si="25">SUMIFS($AI$64:$AI$509,$A$64:$A$509,$B29,$C$64:$C$509,"Compensation Budget")</f>
        <v>815166</v>
      </c>
      <c r="AC29" s="89">
        <f t="shared" ref="AC29:AC44" si="26">SUMIFS($AI$64:$AI$509,$A$64:$A$509,$B29,$C$64:$C$509,"Under/(Over)")</f>
        <v>-54642.817531278124</v>
      </c>
      <c r="AD29" s="21">
        <f t="shared" ref="AD29:AD44" si="27">-SUMIFS($AM$64:$AM$509,$A$64:$A$509,$B29,$C$64:$C$509,"Total")+SUMIFS($AL$64:$AL$509,$A$64:$A$509,$B29,$C$64:$C$509,"Total")</f>
        <v>-7</v>
      </c>
      <c r="AE29" s="88">
        <f t="shared" ref="AE29:AE44" si="28">SUMIFS($AN$64:$AN$509,$A$64:$A$509,$B29,$C$64:$C$509,"Total")</f>
        <v>1489</v>
      </c>
      <c r="AF29" s="88">
        <f t="shared" ref="AF29:AF44" si="29">SUMIFS($AK$64:$AK$509,$A$64:$A$509,$B29,$C$64:$C$509,"Total")</f>
        <v>628.48502456174185</v>
      </c>
      <c r="AG29" s="88">
        <f t="shared" ref="AG29:AG44" si="30">SUMIFS($AP$64:$AP$509,$A$64:$A$509,$B29,$C$64:$C$509,"Total")+SUMIFS($AO$64:$AO$509,$A$64:$A$509,$B29,$C$64:$C$509,"Total")</f>
        <v>-4207.9803357174442</v>
      </c>
      <c r="AH29" s="88">
        <f t="shared" ref="AH29:AH44" si="31">SUMIFS($AQ$64:$AQ$509,$A$64:$A$509,$B29,$C$64:$C$509,"Total")</f>
        <v>935814.20157243358</v>
      </c>
      <c r="AI29" s="88">
        <f t="shared" ref="AI29:AI44" si="32">SUMIFS($AQ$64:$AQ$509,$A$64:$A$509,$B29,$C$64:$C$509,"Compensation Budget")</f>
        <v>877118.61600000004</v>
      </c>
      <c r="AJ29" s="89">
        <f t="shared" ref="AJ29:AJ44" si="33">SUMIFS($AQ$64:$AQ$509,$A$64:$A$509,$B29,$C$64:$C$509,"Under/(Over)")</f>
        <v>-58695.585572433542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National Geomatics Management Services</v>
      </c>
      <c r="D30" s="222">
        <f t="shared" si="2"/>
        <v>0</v>
      </c>
      <c r="E30" s="223">
        <f t="shared" si="2"/>
        <v>0</v>
      </c>
      <c r="F30" s="80">
        <f t="shared" si="3"/>
        <v>1154</v>
      </c>
      <c r="G30" s="155">
        <f t="shared" si="4"/>
        <v>389.44020797227034</v>
      </c>
      <c r="H30" s="155">
        <f t="shared" si="5"/>
        <v>449414</v>
      </c>
      <c r="I30" s="23">
        <f t="shared" si="6"/>
        <v>-38</v>
      </c>
      <c r="J30" s="22">
        <f t="shared" si="7"/>
        <v>1116</v>
      </c>
      <c r="K30" s="22">
        <f t="shared" si="8"/>
        <v>406.61213962392424</v>
      </c>
      <c r="L30" s="22">
        <f t="shared" si="9"/>
        <v>-31988.332581968996</v>
      </c>
      <c r="M30" s="22">
        <f t="shared" si="10"/>
        <v>453779.14782029943</v>
      </c>
      <c r="N30" s="22">
        <f t="shared" si="11"/>
        <v>504884</v>
      </c>
      <c r="O30" s="91">
        <f t="shared" si="12"/>
        <v>51104.852179700567</v>
      </c>
      <c r="P30" s="23">
        <f t="shared" si="13"/>
        <v>-74</v>
      </c>
      <c r="Q30" s="22">
        <f t="shared" si="14"/>
        <v>1042</v>
      </c>
      <c r="R30" s="22">
        <f t="shared" si="15"/>
        <v>456.75274865029814</v>
      </c>
      <c r="S30" s="22">
        <f t="shared" si="16"/>
        <v>-16067.895521849838</v>
      </c>
      <c r="T30" s="22">
        <f t="shared" si="17"/>
        <v>475936.36409361067</v>
      </c>
      <c r="U30" s="22">
        <f t="shared" si="18"/>
        <v>420828</v>
      </c>
      <c r="V30" s="91">
        <f t="shared" si="19"/>
        <v>-55108.364093610668</v>
      </c>
      <c r="W30" s="23">
        <f t="shared" si="20"/>
        <v>-39</v>
      </c>
      <c r="X30" s="22">
        <f t="shared" si="21"/>
        <v>1003</v>
      </c>
      <c r="Y30" s="22">
        <f t="shared" si="22"/>
        <v>480.31588218481158</v>
      </c>
      <c r="Z30" s="22">
        <f t="shared" si="23"/>
        <v>-33776.257837935082</v>
      </c>
      <c r="AA30" s="22">
        <f t="shared" si="24"/>
        <v>481756.82983136602</v>
      </c>
      <c r="AB30" s="22">
        <f t="shared" si="25"/>
        <v>444442</v>
      </c>
      <c r="AC30" s="91">
        <f t="shared" si="26"/>
        <v>-37314.82983136602</v>
      </c>
      <c r="AD30" s="23">
        <f t="shared" si="27"/>
        <v>-7</v>
      </c>
      <c r="AE30" s="22">
        <f t="shared" si="28"/>
        <v>996</v>
      </c>
      <c r="AF30" s="22">
        <f t="shared" si="29"/>
        <v>517.38273086163963</v>
      </c>
      <c r="AG30" s="22">
        <f t="shared" si="30"/>
        <v>-5506.3825779839626</v>
      </c>
      <c r="AH30" s="22">
        <f t="shared" si="31"/>
        <v>515313.19993819308</v>
      </c>
      <c r="AI30" s="22">
        <f t="shared" si="32"/>
        <v>478219.592</v>
      </c>
      <c r="AJ30" s="91">
        <f t="shared" si="33"/>
        <v>-37093.607938193076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Rural Development</v>
      </c>
      <c r="D31" s="222">
        <f t="shared" si="2"/>
        <v>0</v>
      </c>
      <c r="E31" s="223">
        <f t="shared" si="2"/>
        <v>0</v>
      </c>
      <c r="F31" s="80">
        <f t="shared" si="3"/>
        <v>505</v>
      </c>
      <c r="G31" s="155">
        <f t="shared" si="4"/>
        <v>469.1782178217822</v>
      </c>
      <c r="H31" s="155">
        <f t="shared" si="5"/>
        <v>236935</v>
      </c>
      <c r="I31" s="23">
        <f t="shared" si="6"/>
        <v>0</v>
      </c>
      <c r="J31" s="22">
        <f t="shared" si="7"/>
        <v>505</v>
      </c>
      <c r="K31" s="22">
        <f t="shared" si="8"/>
        <v>428.07509798307967</v>
      </c>
      <c r="L31" s="22">
        <f t="shared" si="9"/>
        <v>0</v>
      </c>
      <c r="M31" s="22">
        <f t="shared" si="10"/>
        <v>216177.92448145524</v>
      </c>
      <c r="N31" s="22">
        <f t="shared" si="11"/>
        <v>282506</v>
      </c>
      <c r="O31" s="91">
        <f t="shared" si="12"/>
        <v>66328.075518544763</v>
      </c>
      <c r="P31" s="23">
        <f t="shared" si="13"/>
        <v>-9</v>
      </c>
      <c r="Q31" s="22">
        <f t="shared" si="14"/>
        <v>496</v>
      </c>
      <c r="R31" s="22">
        <f t="shared" si="15"/>
        <v>470.09518600216836</v>
      </c>
      <c r="S31" s="22">
        <f t="shared" si="16"/>
        <v>-1125.5903196345546</v>
      </c>
      <c r="T31" s="22">
        <f t="shared" si="17"/>
        <v>233167.2122570755</v>
      </c>
      <c r="U31" s="22">
        <f t="shared" si="18"/>
        <v>297020</v>
      </c>
      <c r="V31" s="91">
        <f t="shared" si="19"/>
        <v>63852.787742924498</v>
      </c>
      <c r="W31" s="23">
        <f t="shared" si="20"/>
        <v>-2</v>
      </c>
      <c r="X31" s="22">
        <f t="shared" si="21"/>
        <v>494</v>
      </c>
      <c r="Y31" s="22">
        <f t="shared" si="22"/>
        <v>508.73070099845933</v>
      </c>
      <c r="Z31" s="22">
        <f t="shared" si="23"/>
        <v>-1157.4922543970422</v>
      </c>
      <c r="AA31" s="22">
        <f t="shared" si="24"/>
        <v>251312.96629323892</v>
      </c>
      <c r="AB31" s="22">
        <f t="shared" si="25"/>
        <v>314845</v>
      </c>
      <c r="AC31" s="91">
        <f t="shared" si="26"/>
        <v>63532.033706761082</v>
      </c>
      <c r="AD31" s="23">
        <f t="shared" si="27"/>
        <v>-1</v>
      </c>
      <c r="AE31" s="22">
        <f t="shared" si="28"/>
        <v>493</v>
      </c>
      <c r="AF31" s="22">
        <f t="shared" si="29"/>
        <v>549.31353994013739</v>
      </c>
      <c r="AG31" s="22">
        <f t="shared" si="30"/>
        <v>-806.19891234259694</v>
      </c>
      <c r="AH31" s="22">
        <f t="shared" si="31"/>
        <v>270811.57519048773</v>
      </c>
      <c r="AI31" s="22">
        <f t="shared" si="32"/>
        <v>338773.22000000003</v>
      </c>
      <c r="AJ31" s="91">
        <f t="shared" si="33"/>
        <v>67961.644809512305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Restitution</v>
      </c>
      <c r="D32" s="222">
        <f t="shared" si="2"/>
        <v>0</v>
      </c>
      <c r="E32" s="223">
        <f t="shared" si="2"/>
        <v>0</v>
      </c>
      <c r="F32" s="80">
        <f t="shared" si="3"/>
        <v>761</v>
      </c>
      <c r="G32" s="155">
        <f t="shared" si="4"/>
        <v>397.99605781865966</v>
      </c>
      <c r="H32" s="155">
        <f t="shared" si="5"/>
        <v>302875</v>
      </c>
      <c r="I32" s="23">
        <f t="shared" si="6"/>
        <v>0</v>
      </c>
      <c r="J32" s="22">
        <f t="shared" si="7"/>
        <v>761</v>
      </c>
      <c r="K32" s="22">
        <f t="shared" si="8"/>
        <v>424.34709156547228</v>
      </c>
      <c r="L32" s="22">
        <f t="shared" si="9"/>
        <v>0</v>
      </c>
      <c r="M32" s="22">
        <f t="shared" si="10"/>
        <v>322928.13668132439</v>
      </c>
      <c r="N32" s="22">
        <f t="shared" si="11"/>
        <v>336637</v>
      </c>
      <c r="O32" s="91">
        <f t="shared" si="12"/>
        <v>13708.863318675605</v>
      </c>
      <c r="P32" s="23">
        <f t="shared" si="13"/>
        <v>0</v>
      </c>
      <c r="Q32" s="22">
        <f t="shared" si="14"/>
        <v>761</v>
      </c>
      <c r="R32" s="22">
        <f t="shared" si="15"/>
        <v>460.09273706508924</v>
      </c>
      <c r="S32" s="22">
        <f t="shared" si="16"/>
        <v>0</v>
      </c>
      <c r="T32" s="22">
        <f t="shared" si="17"/>
        <v>350130.57290653291</v>
      </c>
      <c r="U32" s="22">
        <f t="shared" si="18"/>
        <v>369315</v>
      </c>
      <c r="V32" s="91">
        <f t="shared" si="19"/>
        <v>19184.427093467093</v>
      </c>
      <c r="W32" s="23">
        <f t="shared" si="20"/>
        <v>1</v>
      </c>
      <c r="X32" s="22">
        <f t="shared" si="21"/>
        <v>762</v>
      </c>
      <c r="Y32" s="22">
        <f t="shared" si="22"/>
        <v>498.32551910416009</v>
      </c>
      <c r="Z32" s="22">
        <f t="shared" si="23"/>
        <v>451.78067433400179</v>
      </c>
      <c r="AA32" s="22">
        <f t="shared" si="24"/>
        <v>379724.04555737</v>
      </c>
      <c r="AB32" s="22">
        <f t="shared" si="25"/>
        <v>395835</v>
      </c>
      <c r="AC32" s="91">
        <f t="shared" si="26"/>
        <v>16110.954442629998</v>
      </c>
      <c r="AD32" s="23">
        <f t="shared" si="27"/>
        <v>0</v>
      </c>
      <c r="AE32" s="22">
        <f t="shared" si="28"/>
        <v>762</v>
      </c>
      <c r="AF32" s="22">
        <f t="shared" si="29"/>
        <v>539.52434208687168</v>
      </c>
      <c r="AG32" s="22">
        <f t="shared" si="30"/>
        <v>555.25080080831526</v>
      </c>
      <c r="AH32" s="22">
        <f t="shared" si="31"/>
        <v>411117.54867019621</v>
      </c>
      <c r="AI32" s="22">
        <f t="shared" si="32"/>
        <v>425918.46</v>
      </c>
      <c r="AJ32" s="91">
        <f t="shared" si="33"/>
        <v>14800.911329803814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Land Reform</v>
      </c>
      <c r="D33" s="222">
        <f t="shared" si="2"/>
        <v>0</v>
      </c>
      <c r="E33" s="223">
        <f t="shared" si="2"/>
        <v>0</v>
      </c>
      <c r="F33" s="80">
        <f t="shared" si="3"/>
        <v>645</v>
      </c>
      <c r="G33" s="155">
        <f t="shared" si="4"/>
        <v>432.06356589147288</v>
      </c>
      <c r="H33" s="155">
        <f t="shared" si="5"/>
        <v>278681</v>
      </c>
      <c r="I33" s="23">
        <f t="shared" si="6"/>
        <v>4</v>
      </c>
      <c r="J33" s="22">
        <f t="shared" si="7"/>
        <v>649</v>
      </c>
      <c r="K33" s="22">
        <f t="shared" si="8"/>
        <v>465.90814447121619</v>
      </c>
      <c r="L33" s="22">
        <f t="shared" si="9"/>
        <v>2342.0558653720946</v>
      </c>
      <c r="M33" s="22">
        <f t="shared" si="10"/>
        <v>302374.38576181931</v>
      </c>
      <c r="N33" s="22">
        <f t="shared" si="11"/>
        <v>322214</v>
      </c>
      <c r="O33" s="91">
        <f t="shared" si="12"/>
        <v>19839.614238180686</v>
      </c>
      <c r="P33" s="23">
        <f t="shared" si="13"/>
        <v>0</v>
      </c>
      <c r="Q33" s="22">
        <f t="shared" si="14"/>
        <v>649</v>
      </c>
      <c r="R33" s="22">
        <f t="shared" si="15"/>
        <v>505.22756892398291</v>
      </c>
      <c r="S33" s="22">
        <f t="shared" si="16"/>
        <v>0</v>
      </c>
      <c r="T33" s="22">
        <f t="shared" si="17"/>
        <v>327892.6922316649</v>
      </c>
      <c r="U33" s="22">
        <f t="shared" si="18"/>
        <v>362453</v>
      </c>
      <c r="V33" s="91">
        <f t="shared" si="19"/>
        <v>34560.3077683351</v>
      </c>
      <c r="W33" s="23">
        <f t="shared" si="20"/>
        <v>0</v>
      </c>
      <c r="X33" s="22">
        <f t="shared" si="21"/>
        <v>649</v>
      </c>
      <c r="Y33" s="22">
        <f t="shared" si="22"/>
        <v>547.35687553919843</v>
      </c>
      <c r="Z33" s="22">
        <f t="shared" si="23"/>
        <v>0</v>
      </c>
      <c r="AA33" s="22">
        <f t="shared" si="24"/>
        <v>355234.61222493974</v>
      </c>
      <c r="AB33" s="22">
        <f t="shared" si="25"/>
        <v>381659</v>
      </c>
      <c r="AC33" s="91">
        <f t="shared" si="26"/>
        <v>26424.387775060255</v>
      </c>
      <c r="AD33" s="23">
        <f t="shared" si="27"/>
        <v>0</v>
      </c>
      <c r="AE33" s="22">
        <f t="shared" si="28"/>
        <v>649</v>
      </c>
      <c r="AF33" s="22">
        <f t="shared" si="29"/>
        <v>591.89327448245876</v>
      </c>
      <c r="AG33" s="22">
        <f t="shared" si="30"/>
        <v>0</v>
      </c>
      <c r="AH33" s="22">
        <f t="shared" si="31"/>
        <v>384138.73513911571</v>
      </c>
      <c r="AI33" s="22">
        <f t="shared" si="32"/>
        <v>410665.08400000003</v>
      </c>
      <c r="AJ33" s="91">
        <f t="shared" si="33"/>
        <v>26526.348860884318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4588</v>
      </c>
      <c r="G45" s="92">
        <f>IFERROR(H45/F45,0)</f>
        <v>431.0440278988666</v>
      </c>
      <c r="H45" s="92">
        <f>SUM(H29:H38)</f>
        <v>1977630</v>
      </c>
      <c r="I45" s="25">
        <f>SUM(I29:I38)</f>
        <v>-25</v>
      </c>
      <c r="J45" s="92">
        <f>SUM(J29:J38)</f>
        <v>4563</v>
      </c>
      <c r="K45" s="92">
        <f>IFERROR(M45/J45,0)</f>
        <v>448.98274706450349</v>
      </c>
      <c r="L45" s="92">
        <f t="shared" ref="L45:Q45" si="34">SUM(L29:L38)</f>
        <v>-21327.678423780271</v>
      </c>
      <c r="M45" s="92">
        <f t="shared" si="34"/>
        <v>2048708.2748553294</v>
      </c>
      <c r="N45" s="92">
        <f>INDEX('ENE17'!$C$2:$C$48,MATCH(Results!$D$3,'ENE17'!$A$2:$A$48,0))</f>
        <v>2142593</v>
      </c>
      <c r="O45" s="129">
        <f>N45-M45</f>
        <v>93884.725144670578</v>
      </c>
      <c r="P45" s="25">
        <f t="shared" si="34"/>
        <v>-118</v>
      </c>
      <c r="Q45" s="24">
        <f t="shared" si="34"/>
        <v>4445</v>
      </c>
      <c r="R45" s="92">
        <f>IFERROR(T45/Q45,0)</f>
        <v>492.84500565253131</v>
      </c>
      <c r="S45" s="24">
        <f>SUM(S29:S38)</f>
        <v>-30183.919736723248</v>
      </c>
      <c r="T45" s="24">
        <f>SUM(T29:T38)</f>
        <v>2190696.0501255016</v>
      </c>
      <c r="U45" s="207">
        <f>INDEX('ENE17'!$D$2:$D$48,MATCH(Results!$D$3,'ENE17'!$A$2:$A$48,0))</f>
        <v>2194584</v>
      </c>
      <c r="V45" s="24">
        <f>U45-T45</f>
        <v>3887.9498744984157</v>
      </c>
      <c r="W45" s="25">
        <f t="shared" ref="W45:X45" si="35">SUM(W29:W38)</f>
        <v>-41</v>
      </c>
      <c r="X45" s="24">
        <f t="shared" si="35"/>
        <v>4404</v>
      </c>
      <c r="Y45" s="92">
        <f>IFERROR(AA45/X45,0)</f>
        <v>530.84406708405822</v>
      </c>
      <c r="Z45" s="24">
        <f t="shared" ref="Z45:AA45" si="36">SUM(Z29:Z38)</f>
        <v>-34729.418084696772</v>
      </c>
      <c r="AA45" s="24">
        <f t="shared" si="36"/>
        <v>2337837.2714381926</v>
      </c>
      <c r="AB45" s="207">
        <f>INDEX('ENE17'!$E$2:$E$48,MATCH(Results!$D$3,'ENE17'!$A$2:$A$48,0))</f>
        <v>2325590</v>
      </c>
      <c r="AC45" s="24">
        <f>AB45-AA45</f>
        <v>-12247.271438192576</v>
      </c>
      <c r="AD45" s="25">
        <f t="shared" ref="AD45:AE45" si="37">SUM(AD29:AD38)</f>
        <v>-15</v>
      </c>
      <c r="AE45" s="24">
        <f t="shared" si="37"/>
        <v>4389</v>
      </c>
      <c r="AF45" s="92">
        <f>IFERROR(AH45/AE45,0)</f>
        <v>573.52364103677974</v>
      </c>
      <c r="AG45" s="24">
        <f t="shared" ref="AG45:AH45" si="38">SUM(AG29:AG38)</f>
        <v>-9965.3110252356892</v>
      </c>
      <c r="AH45" s="24">
        <f t="shared" si="38"/>
        <v>2517195.260510426</v>
      </c>
      <c r="AI45" s="207">
        <f>INDEX('ENE17'!$F$2:$F$48,MATCH(Results!$D$3,'ENE17'!$A$2:$A$48,0))</f>
        <v>2502879</v>
      </c>
      <c r="AJ45" s="24">
        <f>AI45-AH45</f>
        <v>-14316.260510426015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1209</v>
      </c>
      <c r="G51" s="193">
        <f>IFERROR(H51/F51,"")</f>
        <v>209.97601323407775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253861</v>
      </c>
      <c r="I51" s="97">
        <f>SUMIFS($N$64:$N$509,$B$64:$B$509,$B51)-SUMIFS($O$64:$O$509,$B$64:$B$509,$B51)</f>
        <v>0</v>
      </c>
      <c r="J51" s="80">
        <f>SUMIFS($P$64:$P$509,$B$64:$B$509,$B51)</f>
        <v>1209</v>
      </c>
      <c r="K51" s="80">
        <f>IFERROR(M51/J51,0)</f>
        <v>228.3726474915552</v>
      </c>
      <c r="L51" s="80">
        <f>SUMIFS($R$64:$R$509,$B$64:$B$509,$B51)+SUMIFS($Q$64:$Q$509,$B$64:$B$509,$B51)</f>
        <v>0</v>
      </c>
      <c r="M51" s="98">
        <f>SUMIFS($S$64:$S$509,$B$64:$B$509,$B51)</f>
        <v>276102.53081729024</v>
      </c>
      <c r="N51" s="80">
        <f>SUMIFS($V$64:$V$509,$B$64:$B$509,$B51)-SUMIFS($W$64:$W$509,$B$64:$B$509,$B51)</f>
        <v>-55</v>
      </c>
      <c r="O51" s="80">
        <f>SUMIFS($X$64:$X$509,$B$64:$B$509,$B51)</f>
        <v>1154</v>
      </c>
      <c r="P51" s="80">
        <f>IFERROR(R51/O51,0)</f>
        <v>253.54005205709856</v>
      </c>
      <c r="Q51" s="80">
        <f>SUMIFS($Z$64:$Z$509,$B$64:$B$509,$B51)+SUMIFS($Y$64:$Y$509,$B$64:$B$509,$B51)</f>
        <v>-6919.0317781827334</v>
      </c>
      <c r="R51" s="80">
        <f>SUMIFS($AA$64:$AA$509,$B$64:$B$509,$B51)</f>
        <v>292585.22007389175</v>
      </c>
      <c r="S51" s="97">
        <f>SUMIFS($AD$64:$AD$509,$B$64:$B$509,$B51)-SUMIFS($AE$64:$AE$509,$B$64:$B$509,$B51)</f>
        <v>-4</v>
      </c>
      <c r="T51" s="80">
        <f>SUMIFS($AF$64:$AF$509,$B$64:$B$509,$B51)</f>
        <v>1150</v>
      </c>
      <c r="U51" s="80">
        <f>IFERROR(W51/T51,0)</f>
        <v>274.99830185856081</v>
      </c>
      <c r="V51" s="80">
        <f>SUMIFS($AH$64:$AH$509,$B$64:$B$509,$B51)+SUMIFS($AG$64:$AG$509,$B$64:$B$509,$B51)</f>
        <v>-835.4790289756296</v>
      </c>
      <c r="W51" s="98">
        <f>SUMIFS($AI$64:$AI$509,$B$64:$B$509,$B51)</f>
        <v>316248.04713734495</v>
      </c>
      <c r="X51" s="80">
        <f>SUMIFS($AL$64:$AL$509,$B$64:$B$509,$B51)-SUMIFS($AM$64:$AM$509,$B$64:$B$509,$B51)</f>
        <v>-7</v>
      </c>
      <c r="Y51" s="80">
        <f>SUMIFS($AN$64:$AN$509,$B$64:$B$509,$B51)</f>
        <v>1143</v>
      </c>
      <c r="Z51" s="80">
        <f>IFERROR(AB51/Y51,0)</f>
        <v>297.59533672969962</v>
      </c>
      <c r="AA51" s="80">
        <f>SUMIFS($AP$64:$AP$509,$B$64:$B$509,$B51)+SUMIFS($AO$64:$AO$509,$B$64:$B$509,$B51)</f>
        <v>-1935.4929547937982</v>
      </c>
      <c r="AB51" s="98">
        <f>SUMIFS($AQ$64:$AQ$509,$B$64:$B$509,$B51)</f>
        <v>340151.46988204669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2376</v>
      </c>
      <c r="G52" s="192">
        <f t="shared" ref="G52:G55" si="40">IFERROR(H52/F52,"")</f>
        <v>392.04545454545456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931500</v>
      </c>
      <c r="I52" s="97">
        <f>SUMIFS($N$64:$N$509,$B$64:$B$509,$B52)-SUMIFS($O$64:$O$509,$B$64:$B$509,$B52)</f>
        <v>-6</v>
      </c>
      <c r="J52" s="80">
        <f>SUMIFS($P$64:$P$509,$B$64:$B$509,$B52)</f>
        <v>2370</v>
      </c>
      <c r="K52" s="80">
        <f t="shared" ref="K52:K56" si="41">IFERROR(M52/J52,0)</f>
        <v>427.11037085818288</v>
      </c>
      <c r="L52" s="80">
        <f>SUMIFS($R$64:$R$509,$B$64:$B$509,$B52)+SUMIFS($Q$64:$Q$509,$B$64:$B$509,$B52)</f>
        <v>-2584.1634273403233</v>
      </c>
      <c r="M52" s="98">
        <f>SUMIFS($S$64:$S$509,$B$64:$B$509,$B52)</f>
        <v>1012251.5789338935</v>
      </c>
      <c r="N52" s="80">
        <f>SUMIFS($V$64:$V$509,$B$64:$B$509,$B52)-SUMIFS($W$64:$W$509,$B$64:$B$509,$B52)</f>
        <v>-53</v>
      </c>
      <c r="O52" s="80">
        <f>SUMIFS($X$64:$X$509,$B$64:$B$509,$B52)</f>
        <v>2317</v>
      </c>
      <c r="P52" s="80">
        <f t="shared" ref="P52:P55" si="42">IFERROR(R52/O52,0)</f>
        <v>465.0583269360589</v>
      </c>
      <c r="Q52" s="80">
        <f>SUMIFS($Z$64:$Z$509,$B$64:$B$509,$B52)+SUMIFS($Y$64:$Y$509,$B$64:$B$509,$B52)</f>
        <v>-21042.310637238188</v>
      </c>
      <c r="R52" s="80">
        <f>SUMIFS($AA$64:$AA$509,$B$64:$B$509,$B52)</f>
        <v>1077540.1435108485</v>
      </c>
      <c r="S52" s="97">
        <f>SUMIFS($AD$64:$AD$509,$B$64:$B$509,$B52)-SUMIFS($AE$64:$AE$509,$B$64:$B$509,$B52)</f>
        <v>-13</v>
      </c>
      <c r="T52" s="80">
        <f>SUMIFS($AF$64:$AF$509,$B$64:$B$509,$B52)</f>
        <v>2304</v>
      </c>
      <c r="U52" s="80">
        <f t="shared" ref="U52:U55" si="43">IFERROR(W52/T52,0)</f>
        <v>504.28199550108934</v>
      </c>
      <c r="V52" s="80">
        <f>SUMIFS($AH$64:$AH$509,$B$64:$B$509,$B52)+SUMIFS($AG$64:$AG$509,$B$64:$B$509,$B52)</f>
        <v>-6485.1924702451506</v>
      </c>
      <c r="W52" s="98">
        <f>SUMIFS($AI$64:$AI$509,$B$64:$B$509,$B52)</f>
        <v>1161865.7176345098</v>
      </c>
      <c r="X52" s="80">
        <f>SUMIFS($AL$64:$AL$509,$B$64:$B$509,$B52)-SUMIFS($AM$64:$AM$509,$B$64:$B$509,$B52)</f>
        <v>-4</v>
      </c>
      <c r="Y52" s="80">
        <f>SUMIFS($AN$64:$AN$509,$B$64:$B$509,$B52)</f>
        <v>2300</v>
      </c>
      <c r="Z52" s="80">
        <f t="shared" ref="Z52:Z55" si="44">IFERROR(AB52/Y52,0)</f>
        <v>545.55017163873163</v>
      </c>
      <c r="AA52" s="80">
        <f>SUMIFS($AP$64:$AP$509,$B$64:$B$509,$B52)+SUMIFS($AO$64:$AO$509,$B$64:$B$509,$B52)</f>
        <v>-2662.3706784120109</v>
      </c>
      <c r="AB52" s="98">
        <f>SUMIFS($AQ$64:$AQ$509,$B$64:$B$509,$B52)</f>
        <v>1254765.3947690828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742</v>
      </c>
      <c r="G53" s="192">
        <f t="shared" si="40"/>
        <v>645.47035040431263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478939</v>
      </c>
      <c r="I53" s="97">
        <f>SUMIFS($N$64:$N$509,$B$64:$B$509,$B53)-SUMIFS($O$64:$O$509,$B$64:$B$509,$B53)</f>
        <v>-25</v>
      </c>
      <c r="J53" s="80">
        <f>SUMIFS($P$64:$P$509,$B$64:$B$509,$B53)</f>
        <v>717</v>
      </c>
      <c r="K53" s="80">
        <f t="shared" si="41"/>
        <v>693.82664038229382</v>
      </c>
      <c r="L53" s="80">
        <f>SUMIFS($R$64:$R$509,$B$64:$B$509,$B53)+SUMIFS($Q$64:$Q$509,$B$64:$B$509,$B53)</f>
        <v>-25388.739936771326</v>
      </c>
      <c r="M53" s="98">
        <f>SUMIFS($S$64:$S$509,$B$64:$B$509,$B53)</f>
        <v>497473.70115410467</v>
      </c>
      <c r="N53" s="80">
        <f>SUMIFS($V$64:$V$509,$B$64:$B$509,$B53)-SUMIFS($W$64:$W$509,$B$64:$B$509,$B53)</f>
        <v>-10</v>
      </c>
      <c r="O53" s="80">
        <f>SUMIFS($X$64:$X$509,$B$64:$B$509,$B53)</f>
        <v>707</v>
      </c>
      <c r="P53" s="80">
        <f t="shared" si="42"/>
        <v>760.74132214409485</v>
      </c>
      <c r="Q53" s="80">
        <f>SUMIFS($Z$64:$Z$509,$B$64:$B$509,$B53)+SUMIFS($Y$64:$Y$509,$B$64:$B$509,$B53)</f>
        <v>-2222.5773213023249</v>
      </c>
      <c r="R53" s="80">
        <f>SUMIFS($AA$64:$AA$509,$B$64:$B$509,$B53)</f>
        <v>537844.11475587508</v>
      </c>
      <c r="S53" s="97">
        <f>SUMIFS($AD$64:$AD$509,$B$64:$B$509,$B53)-SUMIFS($AE$64:$AE$509,$B$64:$B$509,$B53)</f>
        <v>-23</v>
      </c>
      <c r="T53" s="80">
        <f>SUMIFS($AF$64:$AF$509,$B$64:$B$509,$B53)</f>
        <v>684</v>
      </c>
      <c r="U53" s="80">
        <f t="shared" si="43"/>
        <v>813.87627469835127</v>
      </c>
      <c r="V53" s="80">
        <f>SUMIFS($AH$64:$AH$509,$B$64:$B$509,$B53)+SUMIFS($AG$64:$AG$509,$B$64:$B$509,$B53)</f>
        <v>-26656.775816668291</v>
      </c>
      <c r="W53" s="98">
        <f>SUMIFS($AI$64:$AI$509,$B$64:$B$509,$B53)</f>
        <v>556691.37189367227</v>
      </c>
      <c r="X53" s="80">
        <f>SUMIFS($AL$64:$AL$509,$B$64:$B$509,$B53)-SUMIFS($AM$64:$AM$509,$B$64:$B$509,$B53)</f>
        <v>-3</v>
      </c>
      <c r="Y53" s="80">
        <f>SUMIFS($AN$64:$AN$509,$B$64:$B$509,$B53)</f>
        <v>681</v>
      </c>
      <c r="Z53" s="80">
        <f t="shared" si="44"/>
        <v>878.53707420949627</v>
      </c>
      <c r="AA53" s="80">
        <f>SUMIFS($AP$64:$AP$509,$B$64:$B$509,$B53)+SUMIFS($AO$64:$AO$509,$B$64:$B$509,$B53)</f>
        <v>-4374.7274158769214</v>
      </c>
      <c r="AB53" s="98">
        <f>SUMIFS($AQ$64:$AQ$509,$B$64:$B$509,$B53)</f>
        <v>598283.74753666692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261</v>
      </c>
      <c r="G54" s="192">
        <f t="shared" si="40"/>
        <v>942.19540229885058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245913</v>
      </c>
      <c r="I54" s="97">
        <f>SUMIFS($N$64:$N$509,$B$64:$B$509,$B54)-SUMIFS($O$64:$O$509,$B$64:$B$509,$B54)</f>
        <v>6</v>
      </c>
      <c r="J54" s="80">
        <f>SUMIFS($P$64:$P$509,$B$64:$B$509,$B54)</f>
        <v>267</v>
      </c>
      <c r="K54" s="80">
        <f t="shared" si="41"/>
        <v>984.57102603011731</v>
      </c>
      <c r="L54" s="80">
        <f>SUMIFS($R$64:$R$509,$B$64:$B$509,$B54)+SUMIFS($Q$64:$Q$509,$B$64:$B$509,$B54)</f>
        <v>6645.224940331379</v>
      </c>
      <c r="M54" s="98">
        <f>SUMIFS($S$64:$S$509,$B$64:$B$509,$B54)</f>
        <v>262880.46395004133</v>
      </c>
      <c r="N54" s="80">
        <f>SUMIFS($V$64:$V$509,$B$64:$B$509,$B54)-SUMIFS($W$64:$W$509,$B$64:$B$509,$B54)</f>
        <v>0</v>
      </c>
      <c r="O54" s="80">
        <f>SUMIFS($X$64:$X$509,$B$64:$B$509,$B54)</f>
        <v>267</v>
      </c>
      <c r="P54" s="80">
        <f t="shared" si="42"/>
        <v>1058.9010179209226</v>
      </c>
      <c r="Q54" s="80">
        <f>SUMIFS($Z$64:$Z$509,$B$64:$B$509,$B54)+SUMIFS($Y$64:$Y$509,$B$64:$B$509,$B54)</f>
        <v>0</v>
      </c>
      <c r="R54" s="80">
        <f>SUMIFS($AA$64:$AA$509,$B$64:$B$509,$B54)</f>
        <v>282726.57178488636</v>
      </c>
      <c r="S54" s="97">
        <f>SUMIFS($AD$64:$AD$509,$B$64:$B$509,$B54)-SUMIFS($AE$64:$AE$509,$B$64:$B$509,$B54)</f>
        <v>-1</v>
      </c>
      <c r="T54" s="80">
        <f>SUMIFS($AF$64:$AF$509,$B$64:$B$509,$B54)</f>
        <v>266</v>
      </c>
      <c r="U54" s="80">
        <f t="shared" si="43"/>
        <v>1139.2185517769381</v>
      </c>
      <c r="V54" s="80">
        <f>SUMIFS($AH$64:$AH$509,$B$64:$B$509,$B54)+SUMIFS($AG$64:$AG$509,$B$64:$B$509,$B54)</f>
        <v>-751.97076880771056</v>
      </c>
      <c r="W54" s="98">
        <f>SUMIFS($AI$64:$AI$509,$B$64:$B$509,$B54)</f>
        <v>303032.13477266551</v>
      </c>
      <c r="X54" s="80">
        <f>SUMIFS($AL$64:$AL$509,$B$64:$B$509,$B54)-SUMIFS($AM$64:$AM$509,$B$64:$B$509,$B54)</f>
        <v>-1</v>
      </c>
      <c r="Y54" s="80">
        <f>SUMIFS($AN$64:$AN$509,$B$64:$B$509,$B54)</f>
        <v>265</v>
      </c>
      <c r="Z54" s="80">
        <f t="shared" si="44"/>
        <v>1222.6213144250182</v>
      </c>
      <c r="AA54" s="80">
        <f>SUMIFS($AP$64:$AP$509,$B$64:$B$509,$B54)+SUMIFS($AO$64:$AO$509,$B$64:$B$509,$B54)</f>
        <v>-992.71997615295732</v>
      </c>
      <c r="AB54" s="98">
        <f>SUMIFS($AQ$64:$AQ$509,$B$64:$B$509,$B54)</f>
        <v>323994.64832262986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67417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4588</v>
      </c>
      <c r="G56" s="92">
        <f t="shared" ref="G56" si="45">IFERROR(H56/F56,0)</f>
        <v>431.0440278988666</v>
      </c>
      <c r="H56" s="92">
        <f>SUM(H51:H55)</f>
        <v>1977630</v>
      </c>
      <c r="I56" s="92">
        <f>SUM(I51:I55)</f>
        <v>-25</v>
      </c>
      <c r="J56" s="92">
        <f>SUM(J51:J55)</f>
        <v>4563</v>
      </c>
      <c r="K56" s="92">
        <f t="shared" si="41"/>
        <v>448.98274706450354</v>
      </c>
      <c r="L56" s="92">
        <f>SUM(L51:L55)</f>
        <v>-21327.678423780268</v>
      </c>
      <c r="M56" s="92">
        <f>SUM(M51:M55)</f>
        <v>2048708.2748553297</v>
      </c>
      <c r="N56" s="92">
        <f t="shared" ref="N56:O56" si="46">SUM(N51:N55)</f>
        <v>-118</v>
      </c>
      <c r="O56" s="92">
        <f t="shared" si="46"/>
        <v>4445</v>
      </c>
      <c r="P56" s="92">
        <f>IFERROR(R56/O56,0)</f>
        <v>492.84500565253137</v>
      </c>
      <c r="Q56" s="92">
        <f t="shared" ref="Q56" si="47">SUM(Q51:Q55)</f>
        <v>-30183.919736723245</v>
      </c>
      <c r="R56" s="92">
        <f t="shared" ref="R56:T56" si="48">SUM(R51:R55)</f>
        <v>2190696.050125502</v>
      </c>
      <c r="S56" s="92">
        <f t="shared" si="48"/>
        <v>-41</v>
      </c>
      <c r="T56" s="92">
        <f t="shared" si="48"/>
        <v>4404</v>
      </c>
      <c r="U56" s="92">
        <f>IFERROR(W56/T56,0)</f>
        <v>530.84406708405822</v>
      </c>
      <c r="V56" s="92">
        <f t="shared" ref="V56" si="49">SUM(V51:V55)</f>
        <v>-34729.418084696779</v>
      </c>
      <c r="W56" s="92">
        <f t="shared" ref="W56:Y56" si="50">SUM(W51:W55)</f>
        <v>2337837.2714381926</v>
      </c>
      <c r="X56" s="92">
        <f t="shared" si="50"/>
        <v>-15</v>
      </c>
      <c r="Y56" s="92">
        <f t="shared" si="50"/>
        <v>4389</v>
      </c>
      <c r="Z56" s="92">
        <f>IFERROR(AB56/Y56,0)</f>
        <v>573.52364103677974</v>
      </c>
      <c r="AA56" s="92">
        <f t="shared" ref="AA56" si="51">SUM(AA51:AA55)</f>
        <v>-9965.3110252356873</v>
      </c>
      <c r="AB56" s="104">
        <f t="shared" ref="AB56" si="52">SUM(AB51:AB55)</f>
        <v>2517195.260510426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12</v>
      </c>
      <c r="G64" s="35">
        <f>SUMIFS(WORKING!$AC$3:$AC$6802,WORKING!$A$3:$A$6802,Results!$D$3,WORKING!$B$3:$B$6802,Results!A64,WORKING!$C$3:$C$6802,Results!C64)/1000</f>
        <v>15012.890980000013</v>
      </c>
      <c r="H64" s="35">
        <f>IFERROR(G64/F64,0)</f>
        <v>1251.0742483333345</v>
      </c>
      <c r="I64" s="156">
        <v>0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1366.3434271446681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1483.9120633895889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1610.0908665452125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1743.730330051493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35</v>
      </c>
      <c r="G66" s="35">
        <f>SUMIFS(WORKING!$AC$3:$AC$6802,WORKING!$A$3:$A$6802,Results!$D$3,WORKING!$B$3:$B$6802,Results!A66,WORKING!$C$3:$C$6802,Results!C66)/1000</f>
        <v>6282.26062</v>
      </c>
      <c r="H66" s="35">
        <f t="shared" si="60"/>
        <v>179.49316057142858</v>
      </c>
      <c r="I66" s="187">
        <v>33</v>
      </c>
      <c r="J66" s="212">
        <v>6406</v>
      </c>
      <c r="K66" s="217">
        <f t="shared" si="61"/>
        <v>194.12121212121212</v>
      </c>
      <c r="L66" s="34">
        <f t="shared" si="54"/>
        <v>33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210.72234186565575</v>
      </c>
      <c r="N66" s="57">
        <v>0</v>
      </c>
      <c r="O66" s="57">
        <v>0</v>
      </c>
      <c r="P66" s="61">
        <f t="shared" si="55"/>
        <v>33</v>
      </c>
      <c r="Q66" s="40">
        <f t="shared" si="62"/>
        <v>0</v>
      </c>
      <c r="R66" s="40">
        <f t="shared" si="63"/>
        <v>0</v>
      </c>
      <c r="S66" s="44">
        <f t="shared" si="64"/>
        <v>6953.8372815666398</v>
      </c>
      <c r="T66" s="35">
        <f t="shared" si="65"/>
        <v>33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228.45503266704654</v>
      </c>
      <c r="V66" s="57">
        <v>0</v>
      </c>
      <c r="W66" s="57">
        <v>0</v>
      </c>
      <c r="X66" s="61">
        <f t="shared" si="56"/>
        <v>33</v>
      </c>
      <c r="Y66" s="40">
        <f t="shared" si="66"/>
        <v>0</v>
      </c>
      <c r="Z66" s="40">
        <f t="shared" si="67"/>
        <v>0</v>
      </c>
      <c r="AA66" s="44">
        <f t="shared" si="68"/>
        <v>7539.0160780125361</v>
      </c>
      <c r="AB66" s="35">
        <f t="shared" si="69"/>
        <v>33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247.44866669865831</v>
      </c>
      <c r="AD66" s="57">
        <v>0</v>
      </c>
      <c r="AE66" s="57">
        <v>1</v>
      </c>
      <c r="AF66" s="61">
        <f t="shared" si="57"/>
        <v>32</v>
      </c>
      <c r="AG66" s="40">
        <f t="shared" si="70"/>
        <v>0</v>
      </c>
      <c r="AH66" s="40">
        <f t="shared" si="71"/>
        <v>-247.44866669865831</v>
      </c>
      <c r="AI66" s="44">
        <f t="shared" si="72"/>
        <v>7918.3573343570661</v>
      </c>
      <c r="AJ66" s="35">
        <f t="shared" si="58"/>
        <v>32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267.52036821493556</v>
      </c>
      <c r="AL66" s="57">
        <v>0</v>
      </c>
      <c r="AM66" s="57">
        <v>3</v>
      </c>
      <c r="AN66" s="61">
        <f t="shared" si="59"/>
        <v>29</v>
      </c>
      <c r="AO66" s="40">
        <f t="shared" si="73"/>
        <v>0</v>
      </c>
      <c r="AP66" s="40">
        <f t="shared" si="74"/>
        <v>-802.56110464480662</v>
      </c>
      <c r="AQ66" s="44">
        <f t="shared" si="75"/>
        <v>7758.0906782331313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30</v>
      </c>
      <c r="G67" s="35">
        <f>SUMIFS(WORKING!$AC$3:$AC$6802,WORKING!$A$3:$A$6802,Results!$D$3,WORKING!$B$3:$B$6802,Results!A67,WORKING!$C$3:$C$6802,Results!C67)/1000</f>
        <v>5232.8275199999998</v>
      </c>
      <c r="H67" s="35">
        <f t="shared" si="60"/>
        <v>174.427584</v>
      </c>
      <c r="I67" s="187">
        <v>29</v>
      </c>
      <c r="J67" s="212">
        <v>5281</v>
      </c>
      <c r="K67" s="217">
        <f t="shared" si="61"/>
        <v>182.10344827586206</v>
      </c>
      <c r="L67" s="34">
        <f t="shared" si="54"/>
        <v>29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197.7152420550473</v>
      </c>
      <c r="N67" s="57">
        <v>0</v>
      </c>
      <c r="O67" s="57">
        <v>0</v>
      </c>
      <c r="P67" s="61">
        <f t="shared" si="55"/>
        <v>29</v>
      </c>
      <c r="Q67" s="40">
        <f t="shared" si="62"/>
        <v>0</v>
      </c>
      <c r="R67" s="40">
        <f t="shared" si="63"/>
        <v>0</v>
      </c>
      <c r="S67" s="44">
        <f t="shared" si="64"/>
        <v>5733.7420195963714</v>
      </c>
      <c r="T67" s="35">
        <f t="shared" si="65"/>
        <v>29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214.36599290727492</v>
      </c>
      <c r="V67" s="57">
        <v>0</v>
      </c>
      <c r="W67" s="57">
        <v>0</v>
      </c>
      <c r="X67" s="61">
        <f t="shared" si="56"/>
        <v>29</v>
      </c>
      <c r="Y67" s="40">
        <f t="shared" si="66"/>
        <v>0</v>
      </c>
      <c r="Z67" s="40">
        <f t="shared" si="67"/>
        <v>0</v>
      </c>
      <c r="AA67" s="44">
        <f t="shared" si="68"/>
        <v>6216.6137943109725</v>
      </c>
      <c r="AB67" s="35">
        <f t="shared" si="69"/>
        <v>29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232.20192052063473</v>
      </c>
      <c r="AD67" s="57">
        <v>0</v>
      </c>
      <c r="AE67" s="57">
        <v>0</v>
      </c>
      <c r="AF67" s="61">
        <f t="shared" si="57"/>
        <v>29</v>
      </c>
      <c r="AG67" s="40">
        <f t="shared" si="70"/>
        <v>0</v>
      </c>
      <c r="AH67" s="40">
        <f t="shared" si="71"/>
        <v>0</v>
      </c>
      <c r="AI67" s="44">
        <f t="shared" si="72"/>
        <v>6733.8556950984075</v>
      </c>
      <c r="AJ67" s="35">
        <f t="shared" si="58"/>
        <v>29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251.05157049686051</v>
      </c>
      <c r="AL67" s="57">
        <v>0</v>
      </c>
      <c r="AM67" s="57">
        <v>0</v>
      </c>
      <c r="AN67" s="61">
        <f t="shared" si="59"/>
        <v>29</v>
      </c>
      <c r="AO67" s="40">
        <f t="shared" si="73"/>
        <v>0</v>
      </c>
      <c r="AP67" s="40">
        <f t="shared" si="74"/>
        <v>0</v>
      </c>
      <c r="AQ67" s="44">
        <f t="shared" si="75"/>
        <v>7280.4955444089546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119</v>
      </c>
      <c r="G68" s="35">
        <f>SUMIFS(WORKING!$AC$3:$AC$6802,WORKING!$A$3:$A$6802,Results!$D$3,WORKING!$B$3:$B$6802,Results!A68,WORKING!$C$3:$C$6802,Results!C68)/1000</f>
        <v>23995.276379999999</v>
      </c>
      <c r="H68" s="35">
        <f t="shared" si="60"/>
        <v>201.64097798319327</v>
      </c>
      <c r="I68" s="187">
        <v>294</v>
      </c>
      <c r="J68" s="212">
        <v>24044</v>
      </c>
      <c r="K68" s="217">
        <f t="shared" si="61"/>
        <v>81.782312925170075</v>
      </c>
      <c r="L68" s="34">
        <f t="shared" si="54"/>
        <v>294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88.880889206024619</v>
      </c>
      <c r="N68" s="57">
        <v>0</v>
      </c>
      <c r="O68" s="57">
        <v>0</v>
      </c>
      <c r="P68" s="61">
        <f t="shared" si="55"/>
        <v>294</v>
      </c>
      <c r="Q68" s="40">
        <f t="shared" si="62"/>
        <v>0</v>
      </c>
      <c r="R68" s="40">
        <f t="shared" si="63"/>
        <v>0</v>
      </c>
      <c r="S68" s="44">
        <f t="shared" si="64"/>
        <v>26130.981426571238</v>
      </c>
      <c r="T68" s="35">
        <f t="shared" si="65"/>
        <v>294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96.393810259419766</v>
      </c>
      <c r="V68" s="57">
        <v>0</v>
      </c>
      <c r="W68" s="57">
        <v>0</v>
      </c>
      <c r="X68" s="61">
        <f t="shared" si="56"/>
        <v>294</v>
      </c>
      <c r="Y68" s="40">
        <f t="shared" si="66"/>
        <v>0</v>
      </c>
      <c r="Z68" s="40">
        <f t="shared" si="67"/>
        <v>0</v>
      </c>
      <c r="AA68" s="44">
        <f t="shared" si="68"/>
        <v>28339.78021626941</v>
      </c>
      <c r="AB68" s="35">
        <f t="shared" si="69"/>
        <v>294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104.444105078032</v>
      </c>
      <c r="AD68" s="57">
        <v>0</v>
      </c>
      <c r="AE68" s="57">
        <v>0</v>
      </c>
      <c r="AF68" s="61">
        <f t="shared" si="57"/>
        <v>294</v>
      </c>
      <c r="AG68" s="40">
        <f t="shared" si="70"/>
        <v>0</v>
      </c>
      <c r="AH68" s="40">
        <f t="shared" si="71"/>
        <v>0</v>
      </c>
      <c r="AI68" s="44">
        <f t="shared" si="72"/>
        <v>30706.566892941406</v>
      </c>
      <c r="AJ68" s="35">
        <f t="shared" si="58"/>
        <v>294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112.95504590287624</v>
      </c>
      <c r="AL68" s="57">
        <v>0</v>
      </c>
      <c r="AM68" s="57">
        <v>0</v>
      </c>
      <c r="AN68" s="61">
        <f t="shared" si="59"/>
        <v>294</v>
      </c>
      <c r="AO68" s="40">
        <f t="shared" si="73"/>
        <v>0</v>
      </c>
      <c r="AP68" s="40">
        <f t="shared" si="74"/>
        <v>0</v>
      </c>
      <c r="AQ68" s="44">
        <f t="shared" si="75"/>
        <v>33208.783495445612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291</v>
      </c>
      <c r="G69" s="35">
        <f>SUMIFS(WORKING!$AC$3:$AC$6802,WORKING!$A$3:$A$6802,Results!$D$3,WORKING!$B$3:$B$6802,Results!A69,WORKING!$C$3:$C$6802,Results!C69)/1000</f>
        <v>74616.039730000019</v>
      </c>
      <c r="H69" s="35">
        <f t="shared" si="60"/>
        <v>256.41250766323031</v>
      </c>
      <c r="I69" s="187">
        <v>113</v>
      </c>
      <c r="J69" s="212">
        <v>74682</v>
      </c>
      <c r="K69" s="217">
        <f t="shared" si="61"/>
        <v>660.90265486725662</v>
      </c>
      <c r="L69" s="34">
        <f t="shared" si="54"/>
        <v>113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719.05712272972733</v>
      </c>
      <c r="N69" s="57">
        <v>0</v>
      </c>
      <c r="O69" s="57">
        <v>0</v>
      </c>
      <c r="P69" s="61">
        <f t="shared" si="55"/>
        <v>113</v>
      </c>
      <c r="Q69" s="40">
        <f t="shared" si="62"/>
        <v>0</v>
      </c>
      <c r="R69" s="40">
        <f t="shared" si="63"/>
        <v>0</v>
      </c>
      <c r="S69" s="44">
        <f t="shared" si="64"/>
        <v>81253.454868459186</v>
      </c>
      <c r="T69" s="35">
        <f t="shared" si="65"/>
        <v>113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780.07947613783142</v>
      </c>
      <c r="V69" s="57">
        <v>0</v>
      </c>
      <c r="W69" s="57">
        <v>0</v>
      </c>
      <c r="X69" s="61">
        <f t="shared" si="56"/>
        <v>113</v>
      </c>
      <c r="Y69" s="40">
        <f t="shared" si="66"/>
        <v>0</v>
      </c>
      <c r="Z69" s="40">
        <f t="shared" si="67"/>
        <v>0</v>
      </c>
      <c r="AA69" s="44">
        <f t="shared" si="68"/>
        <v>88148.980803574945</v>
      </c>
      <c r="AB69" s="35">
        <f t="shared" si="69"/>
        <v>113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845.48983626645384</v>
      </c>
      <c r="AD69" s="57">
        <v>0</v>
      </c>
      <c r="AE69" s="57">
        <v>0</v>
      </c>
      <c r="AF69" s="61">
        <f t="shared" si="57"/>
        <v>113</v>
      </c>
      <c r="AG69" s="40">
        <f t="shared" si="70"/>
        <v>0</v>
      </c>
      <c r="AH69" s="40">
        <f t="shared" si="71"/>
        <v>0</v>
      </c>
      <c r="AI69" s="44">
        <f t="shared" si="72"/>
        <v>95540.351498109289</v>
      </c>
      <c r="AJ69" s="35">
        <f t="shared" si="58"/>
        <v>113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914.67108752529998</v>
      </c>
      <c r="AL69" s="57">
        <v>0</v>
      </c>
      <c r="AM69" s="57">
        <v>0</v>
      </c>
      <c r="AN69" s="61">
        <f t="shared" si="59"/>
        <v>113</v>
      </c>
      <c r="AO69" s="40">
        <f t="shared" si="73"/>
        <v>0</v>
      </c>
      <c r="AP69" s="40">
        <f t="shared" si="74"/>
        <v>0</v>
      </c>
      <c r="AQ69" s="44">
        <f t="shared" si="75"/>
        <v>103357.8328903589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246</v>
      </c>
      <c r="G70" s="35">
        <f>SUMIFS(WORKING!$AC$3:$AC$6802,WORKING!$A$3:$A$6802,Results!$D$3,WORKING!$B$3:$B$6802,Results!A70,WORKING!$C$3:$C$6802,Results!C70)/1000</f>
        <v>73031.511010000002</v>
      </c>
      <c r="H70" s="35">
        <f t="shared" si="60"/>
        <v>296.87606101626017</v>
      </c>
      <c r="I70" s="187">
        <v>234</v>
      </c>
      <c r="J70" s="212">
        <v>73531</v>
      </c>
      <c r="K70" s="217">
        <f t="shared" si="61"/>
        <v>314.23504273504273</v>
      </c>
      <c r="L70" s="34">
        <f t="shared" si="54"/>
        <v>234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342.06884221034136</v>
      </c>
      <c r="N70" s="57">
        <v>1</v>
      </c>
      <c r="O70" s="57">
        <v>0</v>
      </c>
      <c r="P70" s="61">
        <f t="shared" si="55"/>
        <v>235</v>
      </c>
      <c r="Q70" s="40">
        <f t="shared" si="62"/>
        <v>342.06884221034136</v>
      </c>
      <c r="R70" s="40">
        <f t="shared" si="63"/>
        <v>0</v>
      </c>
      <c r="S70" s="44">
        <f t="shared" si="64"/>
        <v>80386.177919430222</v>
      </c>
      <c r="T70" s="35">
        <f t="shared" si="65"/>
        <v>235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371.15525414968158</v>
      </c>
      <c r="V70" s="57">
        <v>0</v>
      </c>
      <c r="W70" s="57">
        <v>35</v>
      </c>
      <c r="X70" s="61">
        <f t="shared" si="56"/>
        <v>200</v>
      </c>
      <c r="Y70" s="40">
        <f t="shared" si="66"/>
        <v>0</v>
      </c>
      <c r="Z70" s="40">
        <f t="shared" si="67"/>
        <v>-12990.433895238855</v>
      </c>
      <c r="AA70" s="44">
        <f t="shared" si="68"/>
        <v>74231.050829936314</v>
      </c>
      <c r="AB70" s="35">
        <f t="shared" si="69"/>
        <v>200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402.338673749892</v>
      </c>
      <c r="AD70" s="57">
        <v>0</v>
      </c>
      <c r="AE70" s="57">
        <v>0</v>
      </c>
      <c r="AF70" s="61">
        <f t="shared" si="57"/>
        <v>200</v>
      </c>
      <c r="AG70" s="40">
        <f t="shared" si="70"/>
        <v>0</v>
      </c>
      <c r="AH70" s="40">
        <f t="shared" si="71"/>
        <v>0</v>
      </c>
      <c r="AI70" s="44">
        <f t="shared" si="72"/>
        <v>80467.734749978394</v>
      </c>
      <c r="AJ70" s="35">
        <f t="shared" si="58"/>
        <v>200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435.32634539637161</v>
      </c>
      <c r="AL70" s="57">
        <v>0</v>
      </c>
      <c r="AM70" s="57">
        <v>0</v>
      </c>
      <c r="AN70" s="61">
        <f t="shared" si="59"/>
        <v>200</v>
      </c>
      <c r="AO70" s="40">
        <f t="shared" si="73"/>
        <v>0</v>
      </c>
      <c r="AP70" s="40">
        <f t="shared" si="74"/>
        <v>0</v>
      </c>
      <c r="AQ70" s="44">
        <f t="shared" si="75"/>
        <v>87065.269079274323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270</v>
      </c>
      <c r="G71" s="35">
        <f>SUMIFS(WORKING!$AC$3:$AC$6802,WORKING!$A$3:$A$6802,Results!$D$3,WORKING!$B$3:$B$6802,Results!A71,WORKING!$C$3:$C$6802,Results!C71)/1000</f>
        <v>99099.476389999982</v>
      </c>
      <c r="H71" s="35">
        <f>IFERROR(G71/F71,0)</f>
        <v>367.0350977407407</v>
      </c>
      <c r="I71" s="187">
        <v>241</v>
      </c>
      <c r="J71" s="212">
        <v>99453</v>
      </c>
      <c r="K71" s="217">
        <f t="shared" si="61"/>
        <v>412.66804979253112</v>
      </c>
      <c r="L71" s="34">
        <f t="shared" si="54"/>
        <v>241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449.49144347592454</v>
      </c>
      <c r="N71" s="57">
        <v>1</v>
      </c>
      <c r="O71" s="57">
        <v>0</v>
      </c>
      <c r="P71" s="61">
        <f t="shared" si="55"/>
        <v>242</v>
      </c>
      <c r="Q71" s="40">
        <f t="shared" si="62"/>
        <v>449.49144347592454</v>
      </c>
      <c r="R71" s="40">
        <f t="shared" si="63"/>
        <v>0</v>
      </c>
      <c r="S71" s="44">
        <f t="shared" si="64"/>
        <v>108776.92932117374</v>
      </c>
      <c r="T71" s="35">
        <f t="shared" si="65"/>
        <v>242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487.79635675667305</v>
      </c>
      <c r="V71" s="57">
        <v>0</v>
      </c>
      <c r="W71" s="57">
        <v>0</v>
      </c>
      <c r="X71" s="61">
        <f t="shared" si="56"/>
        <v>242</v>
      </c>
      <c r="Y71" s="40">
        <f t="shared" si="66"/>
        <v>0</v>
      </c>
      <c r="Z71" s="40">
        <f t="shared" si="67"/>
        <v>0</v>
      </c>
      <c r="AA71" s="44">
        <f t="shared" si="68"/>
        <v>118046.71833511489</v>
      </c>
      <c r="AB71" s="35">
        <f t="shared" si="69"/>
        <v>242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528.87096773823089</v>
      </c>
      <c r="AD71" s="57">
        <v>0</v>
      </c>
      <c r="AE71" s="57">
        <v>0</v>
      </c>
      <c r="AF71" s="61">
        <f t="shared" si="57"/>
        <v>242</v>
      </c>
      <c r="AG71" s="40">
        <f t="shared" si="70"/>
        <v>0</v>
      </c>
      <c r="AH71" s="40">
        <f t="shared" si="71"/>
        <v>0</v>
      </c>
      <c r="AI71" s="44">
        <f t="shared" si="72"/>
        <v>127986.77419265188</v>
      </c>
      <c r="AJ71" s="35">
        <f t="shared" si="58"/>
        <v>242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572.3317838406947</v>
      </c>
      <c r="AL71" s="57">
        <v>0</v>
      </c>
      <c r="AM71" s="57">
        <v>1</v>
      </c>
      <c r="AN71" s="61">
        <f t="shared" si="59"/>
        <v>241</v>
      </c>
      <c r="AO71" s="40">
        <f t="shared" si="73"/>
        <v>0</v>
      </c>
      <c r="AP71" s="40">
        <f t="shared" si="74"/>
        <v>-572.3317838406947</v>
      </c>
      <c r="AQ71" s="44">
        <f t="shared" si="75"/>
        <v>137931.95990560742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174</v>
      </c>
      <c r="G72" s="35">
        <f>SUMIFS(WORKING!$AC$3:$AC$6802,WORKING!$A$3:$A$6802,Results!$D$3,WORKING!$B$3:$B$6802,Results!A72,WORKING!$C$3:$C$6802,Results!C72)/1000</f>
        <v>69546.401170000012</v>
      </c>
      <c r="H72" s="35">
        <f t="shared" si="60"/>
        <v>399.69196074712653</v>
      </c>
      <c r="I72" s="187">
        <v>91</v>
      </c>
      <c r="J72" s="212">
        <v>69576</v>
      </c>
      <c r="K72" s="217">
        <f>IFERROR(IF(J72="",G72,J72)/IF(I72="",F72,I72),"")</f>
        <v>764.57142857142856</v>
      </c>
      <c r="L72" s="34">
        <f t="shared" si="54"/>
        <v>91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832.98532312545376</v>
      </c>
      <c r="N72" s="57">
        <v>0</v>
      </c>
      <c r="O72" s="57">
        <v>0</v>
      </c>
      <c r="P72" s="61">
        <f t="shared" si="55"/>
        <v>91</v>
      </c>
      <c r="Q72" s="40">
        <f t="shared" si="62"/>
        <v>0</v>
      </c>
      <c r="R72" s="40">
        <f t="shared" si="63"/>
        <v>0</v>
      </c>
      <c r="S72" s="44">
        <f t="shared" si="64"/>
        <v>75801.664404416297</v>
      </c>
      <c r="T72" s="35">
        <f t="shared" si="65"/>
        <v>91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904.03124489897948</v>
      </c>
      <c r="V72" s="57">
        <v>0</v>
      </c>
      <c r="W72" s="57">
        <v>0</v>
      </c>
      <c r="X72" s="61">
        <f t="shared" si="56"/>
        <v>91</v>
      </c>
      <c r="Y72" s="40">
        <f t="shared" si="66"/>
        <v>0</v>
      </c>
      <c r="Z72" s="40">
        <f t="shared" si="67"/>
        <v>0</v>
      </c>
      <c r="AA72" s="44">
        <f t="shared" si="68"/>
        <v>82266.843285807132</v>
      </c>
      <c r="AB72" s="35">
        <f t="shared" si="69"/>
        <v>91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980.21996856301666</v>
      </c>
      <c r="AD72" s="57">
        <v>0</v>
      </c>
      <c r="AE72" s="57">
        <v>0</v>
      </c>
      <c r="AF72" s="61">
        <f t="shared" si="57"/>
        <v>91</v>
      </c>
      <c r="AG72" s="40">
        <f t="shared" si="70"/>
        <v>0</v>
      </c>
      <c r="AH72" s="40">
        <f t="shared" si="71"/>
        <v>0</v>
      </c>
      <c r="AI72" s="44">
        <f t="shared" si="72"/>
        <v>89200.017139234522</v>
      </c>
      <c r="AJ72" s="35">
        <f t="shared" si="58"/>
        <v>91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1060.8415877263417</v>
      </c>
      <c r="AL72" s="57">
        <v>0</v>
      </c>
      <c r="AM72" s="57">
        <v>0</v>
      </c>
      <c r="AN72" s="61">
        <f t="shared" si="59"/>
        <v>91</v>
      </c>
      <c r="AO72" s="40">
        <f t="shared" si="73"/>
        <v>0</v>
      </c>
      <c r="AP72" s="40">
        <f t="shared" si="74"/>
        <v>0</v>
      </c>
      <c r="AQ72" s="44">
        <f t="shared" si="75"/>
        <v>96536.584483097089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130</v>
      </c>
      <c r="G73" s="35">
        <f>SUMIFS(WORKING!$AC$3:$AC$6802,WORKING!$A$3:$A$6802,Results!$D$3,WORKING!$B$3:$B$6802,Results!A73,WORKING!$C$3:$C$6802,Results!C73)/1000</f>
        <v>74391.125580000007</v>
      </c>
      <c r="H73" s="35">
        <f t="shared" si="60"/>
        <v>572.23942753846154</v>
      </c>
      <c r="I73" s="187">
        <v>186</v>
      </c>
      <c r="J73" s="212">
        <v>73556</v>
      </c>
      <c r="K73" s="217">
        <f t="shared" si="61"/>
        <v>395.46236559139783</v>
      </c>
      <c r="L73" s="34">
        <f t="shared" si="54"/>
        <v>186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431.15282179589263</v>
      </c>
      <c r="N73" s="57">
        <v>0</v>
      </c>
      <c r="O73" s="57">
        <v>0</v>
      </c>
      <c r="P73" s="61">
        <f t="shared" si="55"/>
        <v>186</v>
      </c>
      <c r="Q73" s="40">
        <f t="shared" si="62"/>
        <v>0</v>
      </c>
      <c r="R73" s="40">
        <f t="shared" si="63"/>
        <v>0</v>
      </c>
      <c r="S73" s="44">
        <f t="shared" si="64"/>
        <v>80194.424854036028</v>
      </c>
      <c r="T73" s="35">
        <f t="shared" si="65"/>
        <v>186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468.01985205634793</v>
      </c>
      <c r="V73" s="57">
        <v>0</v>
      </c>
      <c r="W73" s="57">
        <v>0</v>
      </c>
      <c r="X73" s="61">
        <f t="shared" si="56"/>
        <v>186</v>
      </c>
      <c r="Y73" s="40">
        <f t="shared" si="66"/>
        <v>0</v>
      </c>
      <c r="Z73" s="40">
        <f t="shared" si="67"/>
        <v>0</v>
      </c>
      <c r="AA73" s="44">
        <f t="shared" si="68"/>
        <v>87051.692482480721</v>
      </c>
      <c r="AB73" s="35">
        <f t="shared" si="69"/>
        <v>186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507.56463498710042</v>
      </c>
      <c r="AD73" s="57">
        <v>0</v>
      </c>
      <c r="AE73" s="57">
        <v>0</v>
      </c>
      <c r="AF73" s="61">
        <f t="shared" si="57"/>
        <v>186</v>
      </c>
      <c r="AG73" s="40">
        <f t="shared" si="70"/>
        <v>0</v>
      </c>
      <c r="AH73" s="40">
        <f t="shared" si="71"/>
        <v>0</v>
      </c>
      <c r="AI73" s="44">
        <f t="shared" si="72"/>
        <v>94407.022107600671</v>
      </c>
      <c r="AJ73" s="35">
        <f t="shared" si="58"/>
        <v>186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549.42114413058766</v>
      </c>
      <c r="AL73" s="57">
        <v>0</v>
      </c>
      <c r="AM73" s="57">
        <v>1</v>
      </c>
      <c r="AN73" s="61">
        <f t="shared" si="59"/>
        <v>185</v>
      </c>
      <c r="AO73" s="40">
        <f t="shared" si="73"/>
        <v>0</v>
      </c>
      <c r="AP73" s="40">
        <f t="shared" si="74"/>
        <v>-549.42114413058766</v>
      </c>
      <c r="AQ73" s="44">
        <f t="shared" si="75"/>
        <v>101642.91166415872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131</v>
      </c>
      <c r="G74" s="35">
        <f>SUMIFS(WORKING!$AC$3:$AC$6802,WORKING!$A$3:$A$6802,Results!$D$3,WORKING!$B$3:$B$6802,Results!A74,WORKING!$C$3:$C$6802,Results!C74)/1000</f>
        <v>75164.089259999993</v>
      </c>
      <c r="H74" s="35">
        <f t="shared" si="60"/>
        <v>573.77167374045791</v>
      </c>
      <c r="I74" s="187">
        <v>93</v>
      </c>
      <c r="J74" s="212">
        <v>75126</v>
      </c>
      <c r="K74" s="217">
        <f t="shared" si="61"/>
        <v>807.80645161290317</v>
      </c>
      <c r="L74" s="34">
        <f t="shared" si="54"/>
        <v>93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881.81306679898455</v>
      </c>
      <c r="N74" s="57">
        <v>1</v>
      </c>
      <c r="O74" s="57">
        <v>0</v>
      </c>
      <c r="P74" s="61">
        <f t="shared" si="55"/>
        <v>94</v>
      </c>
      <c r="Q74" s="40">
        <f t="shared" si="62"/>
        <v>881.81306679898455</v>
      </c>
      <c r="R74" s="40">
        <f t="shared" si="63"/>
        <v>0</v>
      </c>
      <c r="S74" s="44">
        <f t="shared" si="64"/>
        <v>82890.428279104541</v>
      </c>
      <c r="T74" s="35">
        <f t="shared" si="65"/>
        <v>94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957.23208897777999</v>
      </c>
      <c r="V74" s="57">
        <v>0</v>
      </c>
      <c r="W74" s="57">
        <v>0</v>
      </c>
      <c r="X74" s="61">
        <f t="shared" si="56"/>
        <v>94</v>
      </c>
      <c r="Y74" s="40">
        <f t="shared" si="66"/>
        <v>0</v>
      </c>
      <c r="Z74" s="40">
        <f t="shared" si="67"/>
        <v>0</v>
      </c>
      <c r="AA74" s="44">
        <f t="shared" si="68"/>
        <v>89979.816363911319</v>
      </c>
      <c r="AB74" s="35">
        <f t="shared" si="69"/>
        <v>94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1038.130367742612</v>
      </c>
      <c r="AD74" s="57">
        <v>0</v>
      </c>
      <c r="AE74" s="57">
        <v>0</v>
      </c>
      <c r="AF74" s="61">
        <f t="shared" si="57"/>
        <v>94</v>
      </c>
      <c r="AG74" s="40">
        <f t="shared" si="70"/>
        <v>0</v>
      </c>
      <c r="AH74" s="40">
        <f t="shared" si="71"/>
        <v>0</v>
      </c>
      <c r="AI74" s="44">
        <f t="shared" si="72"/>
        <v>97584.254567805518</v>
      </c>
      <c r="AJ74" s="35">
        <f t="shared" si="58"/>
        <v>94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1123.7591891173859</v>
      </c>
      <c r="AL74" s="57">
        <v>0</v>
      </c>
      <c r="AM74" s="57">
        <v>0</v>
      </c>
      <c r="AN74" s="61">
        <f t="shared" si="59"/>
        <v>94</v>
      </c>
      <c r="AO74" s="40">
        <f t="shared" si="73"/>
        <v>0</v>
      </c>
      <c r="AP74" s="40">
        <f t="shared" si="74"/>
        <v>0</v>
      </c>
      <c r="AQ74" s="44">
        <f t="shared" si="75"/>
        <v>105633.36377703428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103</v>
      </c>
      <c r="G75" s="35">
        <f>SUMIFS(WORKING!$AC$3:$AC$6802,WORKING!$A$3:$A$6802,Results!$D$3,WORKING!$B$3:$B$6802,Results!A75,WORKING!$C$3:$C$6802,Results!C75)/1000</f>
        <v>81745.884829999966</v>
      </c>
      <c r="H75" s="35">
        <f t="shared" si="60"/>
        <v>793.64936728155305</v>
      </c>
      <c r="I75" s="187">
        <v>112</v>
      </c>
      <c r="J75" s="212">
        <v>82837</v>
      </c>
      <c r="K75" s="217">
        <f t="shared" si="61"/>
        <v>739.61607142857144</v>
      </c>
      <c r="L75" s="34">
        <f t="shared" si="54"/>
        <v>112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807.44679634760394</v>
      </c>
      <c r="N75" s="57">
        <v>0</v>
      </c>
      <c r="O75" s="57">
        <v>0</v>
      </c>
      <c r="P75" s="61">
        <f t="shared" si="55"/>
        <v>112</v>
      </c>
      <c r="Q75" s="40">
        <f t="shared" si="62"/>
        <v>0</v>
      </c>
      <c r="R75" s="40">
        <f t="shared" si="63"/>
        <v>0</v>
      </c>
      <c r="S75" s="44">
        <f t="shared" si="64"/>
        <v>90434.041190931646</v>
      </c>
      <c r="T75" s="35">
        <f t="shared" si="65"/>
        <v>112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876.5829079395985</v>
      </c>
      <c r="V75" s="57">
        <v>0</v>
      </c>
      <c r="W75" s="57">
        <v>0</v>
      </c>
      <c r="X75" s="61">
        <f t="shared" si="56"/>
        <v>112</v>
      </c>
      <c r="Y75" s="40">
        <f t="shared" si="66"/>
        <v>0</v>
      </c>
      <c r="Z75" s="40">
        <f t="shared" si="67"/>
        <v>0</v>
      </c>
      <c r="AA75" s="44">
        <f t="shared" si="68"/>
        <v>98177.285689235025</v>
      </c>
      <c r="AB75" s="35">
        <f t="shared" si="69"/>
        <v>112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950.74928697639564</v>
      </c>
      <c r="AD75" s="57">
        <v>0</v>
      </c>
      <c r="AE75" s="57">
        <v>0</v>
      </c>
      <c r="AF75" s="61">
        <f t="shared" si="57"/>
        <v>112</v>
      </c>
      <c r="AG75" s="40">
        <f t="shared" si="70"/>
        <v>0</v>
      </c>
      <c r="AH75" s="40">
        <f t="shared" si="71"/>
        <v>0</v>
      </c>
      <c r="AI75" s="44">
        <f t="shared" si="72"/>
        <v>106483.92014135631</v>
      </c>
      <c r="AJ75" s="35">
        <f t="shared" si="58"/>
        <v>112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1029.2615108460782</v>
      </c>
      <c r="AL75" s="57">
        <v>0</v>
      </c>
      <c r="AM75" s="57">
        <v>1</v>
      </c>
      <c r="AN75" s="61">
        <f t="shared" si="59"/>
        <v>111</v>
      </c>
      <c r="AO75" s="40">
        <f t="shared" si="73"/>
        <v>0</v>
      </c>
      <c r="AP75" s="40">
        <f t="shared" si="74"/>
        <v>-1029.2615108460782</v>
      </c>
      <c r="AQ75" s="44">
        <f t="shared" si="75"/>
        <v>114248.02770391467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76</v>
      </c>
      <c r="G76" s="35">
        <f>SUMIFS(WORKING!$AC$3:$AC$6802,WORKING!$A$3:$A$6802,Results!$D$3,WORKING!$B$3:$B$6802,Results!A76,WORKING!$C$3:$C$6802,Results!C76)/1000</f>
        <v>63872.684690000016</v>
      </c>
      <c r="H76" s="35">
        <f t="shared" si="60"/>
        <v>840.4300617105265</v>
      </c>
      <c r="I76" s="187">
        <v>66</v>
      </c>
      <c r="J76" s="212">
        <v>63738</v>
      </c>
      <c r="K76" s="217">
        <f t="shared" si="61"/>
        <v>965.72727272727275</v>
      </c>
      <c r="L76" s="34">
        <f t="shared" si="54"/>
        <v>66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1012.1767013350765</v>
      </c>
      <c r="N76" s="57">
        <v>3</v>
      </c>
      <c r="O76" s="57">
        <v>0</v>
      </c>
      <c r="P76" s="61">
        <f t="shared" si="55"/>
        <v>69</v>
      </c>
      <c r="Q76" s="40">
        <f t="shared" si="62"/>
        <v>3036.5301040052295</v>
      </c>
      <c r="R76" s="40">
        <f t="shared" si="63"/>
        <v>0</v>
      </c>
      <c r="S76" s="44">
        <f t="shared" si="64"/>
        <v>69840.192392120283</v>
      </c>
      <c r="T76" s="35">
        <f t="shared" si="65"/>
        <v>69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1088.5884449429752</v>
      </c>
      <c r="V76" s="57">
        <v>0</v>
      </c>
      <c r="W76" s="57">
        <v>0</v>
      </c>
      <c r="X76" s="61">
        <f t="shared" si="56"/>
        <v>69</v>
      </c>
      <c r="Y76" s="40">
        <f t="shared" si="66"/>
        <v>0</v>
      </c>
      <c r="Z76" s="40">
        <f t="shared" si="67"/>
        <v>0</v>
      </c>
      <c r="AA76" s="44">
        <f t="shared" si="68"/>
        <v>75112.602701065291</v>
      </c>
      <c r="AB76" s="35">
        <f t="shared" si="69"/>
        <v>69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1169.6642028757642</v>
      </c>
      <c r="AD76" s="57">
        <v>0</v>
      </c>
      <c r="AE76" s="57">
        <v>0</v>
      </c>
      <c r="AF76" s="61">
        <f t="shared" si="57"/>
        <v>69</v>
      </c>
      <c r="AG76" s="40">
        <f t="shared" si="70"/>
        <v>0</v>
      </c>
      <c r="AH76" s="40">
        <f t="shared" si="71"/>
        <v>0</v>
      </c>
      <c r="AI76" s="44">
        <f t="shared" si="72"/>
        <v>80706.829998427726</v>
      </c>
      <c r="AJ76" s="35">
        <f t="shared" si="58"/>
        <v>69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1254.4047922552777</v>
      </c>
      <c r="AL76" s="57">
        <v>0</v>
      </c>
      <c r="AM76" s="57">
        <v>1</v>
      </c>
      <c r="AN76" s="61">
        <f t="shared" si="59"/>
        <v>68</v>
      </c>
      <c r="AO76" s="40">
        <f t="shared" si="73"/>
        <v>0</v>
      </c>
      <c r="AP76" s="40">
        <f t="shared" si="74"/>
        <v>-1254.4047922552777</v>
      </c>
      <c r="AQ76" s="44">
        <f t="shared" si="75"/>
        <v>85299.525873358885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28</v>
      </c>
      <c r="G77" s="35">
        <f>SUMIFS(WORKING!$AC$3:$AC$6802,WORKING!$A$3:$A$6802,Results!$D$3,WORKING!$B$3:$B$6802,Results!A77,WORKING!$C$3:$C$6802,Results!C77)/1000</f>
        <v>28650.46098</v>
      </c>
      <c r="H77" s="35">
        <f t="shared" si="60"/>
        <v>1023.2307492857143</v>
      </c>
      <c r="I77" s="187">
        <v>24</v>
      </c>
      <c r="J77" s="212">
        <v>27544</v>
      </c>
      <c r="K77" s="217">
        <f t="shared" si="61"/>
        <v>1147.6666666666667</v>
      </c>
      <c r="L77" s="34">
        <f t="shared" si="54"/>
        <v>24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1202.8982787753832</v>
      </c>
      <c r="N77" s="57">
        <v>5</v>
      </c>
      <c r="O77" s="57">
        <v>2</v>
      </c>
      <c r="P77" s="61">
        <f t="shared" si="55"/>
        <v>27</v>
      </c>
      <c r="Q77" s="40">
        <f t="shared" si="62"/>
        <v>6014.4913938769159</v>
      </c>
      <c r="R77" s="40">
        <f t="shared" si="63"/>
        <v>-2405.7965575507665</v>
      </c>
      <c r="S77" s="44">
        <f t="shared" si="64"/>
        <v>32478.253526935347</v>
      </c>
      <c r="T77" s="35">
        <f t="shared" si="65"/>
        <v>27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1293.7417180971252</v>
      </c>
      <c r="V77" s="57">
        <v>0</v>
      </c>
      <c r="W77" s="57">
        <v>0</v>
      </c>
      <c r="X77" s="61">
        <f t="shared" si="56"/>
        <v>27</v>
      </c>
      <c r="Y77" s="40">
        <f t="shared" si="66"/>
        <v>0</v>
      </c>
      <c r="Z77" s="40">
        <f t="shared" si="67"/>
        <v>0</v>
      </c>
      <c r="AA77" s="44">
        <f t="shared" si="68"/>
        <v>34931.026388622377</v>
      </c>
      <c r="AB77" s="35">
        <f t="shared" si="69"/>
        <v>27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1390.1330117275393</v>
      </c>
      <c r="AD77" s="57">
        <v>0</v>
      </c>
      <c r="AE77" s="57">
        <v>0</v>
      </c>
      <c r="AF77" s="61">
        <f t="shared" si="57"/>
        <v>27</v>
      </c>
      <c r="AG77" s="40">
        <f t="shared" si="70"/>
        <v>0</v>
      </c>
      <c r="AH77" s="40">
        <f t="shared" si="71"/>
        <v>0</v>
      </c>
      <c r="AI77" s="44">
        <f t="shared" si="72"/>
        <v>37533.591316643564</v>
      </c>
      <c r="AJ77" s="35">
        <f t="shared" si="58"/>
        <v>27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1490.885043643322</v>
      </c>
      <c r="AL77" s="57">
        <v>0</v>
      </c>
      <c r="AM77" s="57">
        <v>0</v>
      </c>
      <c r="AN77" s="61">
        <f t="shared" si="59"/>
        <v>27</v>
      </c>
      <c r="AO77" s="40">
        <f t="shared" si="73"/>
        <v>0</v>
      </c>
      <c r="AP77" s="40">
        <f t="shared" si="74"/>
        <v>0</v>
      </c>
      <c r="AQ77" s="44">
        <f t="shared" si="75"/>
        <v>40253.896178369694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5</v>
      </c>
      <c r="G78" s="35">
        <f>SUMIFS(WORKING!$AC$3:$AC$6802,WORKING!$A$3:$A$6802,Results!$D$3,WORKING!$B$3:$B$6802,Results!A78,WORKING!$C$3:$C$6802,Results!C78)/1000</f>
        <v>7532.5420500000009</v>
      </c>
      <c r="H78" s="35">
        <f t="shared" si="60"/>
        <v>1506.5084100000001</v>
      </c>
      <c r="I78" s="187">
        <v>3</v>
      </c>
      <c r="J78" s="212">
        <v>3961</v>
      </c>
      <c r="K78" s="217">
        <f t="shared" si="61"/>
        <v>1320.3333333333333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1384.1744317710954</v>
      </c>
      <c r="N78" s="57">
        <v>0</v>
      </c>
      <c r="O78" s="57">
        <v>0</v>
      </c>
      <c r="P78" s="61">
        <f t="shared" si="55"/>
        <v>3</v>
      </c>
      <c r="Q78" s="40">
        <f t="shared" si="62"/>
        <v>0</v>
      </c>
      <c r="R78" s="40">
        <f t="shared" si="63"/>
        <v>0</v>
      </c>
      <c r="S78" s="44">
        <f t="shared" si="64"/>
        <v>4152.5232953132863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1489.0305275733897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4467.0915827201688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1600.31868227777</v>
      </c>
      <c r="AD78" s="57">
        <v>0</v>
      </c>
      <c r="AE78" s="57">
        <v>0</v>
      </c>
      <c r="AF78" s="61">
        <f t="shared" si="57"/>
        <v>3</v>
      </c>
      <c r="AG78" s="40">
        <f t="shared" si="70"/>
        <v>0</v>
      </c>
      <c r="AH78" s="40">
        <f t="shared" si="71"/>
        <v>0</v>
      </c>
      <c r="AI78" s="44">
        <f t="shared" si="72"/>
        <v>4800.9560468333102</v>
      </c>
      <c r="AJ78" s="35">
        <f t="shared" si="58"/>
        <v>3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1716.676160508878</v>
      </c>
      <c r="AL78" s="57">
        <v>0</v>
      </c>
      <c r="AM78" s="57">
        <v>0</v>
      </c>
      <c r="AN78" s="61">
        <f t="shared" si="59"/>
        <v>3</v>
      </c>
      <c r="AO78" s="40">
        <f t="shared" si="73"/>
        <v>0</v>
      </c>
      <c r="AP78" s="40">
        <f t="shared" si="74"/>
        <v>0</v>
      </c>
      <c r="AQ78" s="44">
        <f t="shared" si="75"/>
        <v>5150.0284815266341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8033.1355699999986</v>
      </c>
      <c r="H79" s="35">
        <f t="shared" si="60"/>
        <v>2008.2838924999996</v>
      </c>
      <c r="I79" s="187">
        <v>4</v>
      </c>
      <c r="J79" s="212">
        <v>8033</v>
      </c>
      <c r="K79" s="217">
        <f t="shared" si="61"/>
        <v>2008.25</v>
      </c>
      <c r="L79" s="34">
        <f t="shared" si="54"/>
        <v>4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2105.5073326941033</v>
      </c>
      <c r="N79" s="57">
        <v>0</v>
      </c>
      <c r="O79" s="57">
        <v>0</v>
      </c>
      <c r="P79" s="61">
        <f t="shared" si="55"/>
        <v>4</v>
      </c>
      <c r="Q79" s="40">
        <f t="shared" si="62"/>
        <v>0</v>
      </c>
      <c r="R79" s="40">
        <f t="shared" si="63"/>
        <v>0</v>
      </c>
      <c r="S79" s="44">
        <f t="shared" si="64"/>
        <v>8422.0293307764132</v>
      </c>
      <c r="T79" s="35">
        <f t="shared" si="65"/>
        <v>4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2265.1725213891323</v>
      </c>
      <c r="V79" s="57">
        <v>0</v>
      </c>
      <c r="W79" s="57">
        <v>0</v>
      </c>
      <c r="X79" s="61">
        <f t="shared" si="56"/>
        <v>4</v>
      </c>
      <c r="Y79" s="40">
        <f t="shared" si="66"/>
        <v>0</v>
      </c>
      <c r="Z79" s="40">
        <f t="shared" si="67"/>
        <v>0</v>
      </c>
      <c r="AA79" s="44">
        <f t="shared" si="68"/>
        <v>9060.6900855565291</v>
      </c>
      <c r="AB79" s="35">
        <f t="shared" si="69"/>
        <v>4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2434.646462560007</v>
      </c>
      <c r="AD79" s="57">
        <v>0</v>
      </c>
      <c r="AE79" s="57">
        <v>0</v>
      </c>
      <c r="AF79" s="61">
        <f t="shared" si="57"/>
        <v>4</v>
      </c>
      <c r="AG79" s="40">
        <f t="shared" si="70"/>
        <v>0</v>
      </c>
      <c r="AH79" s="40">
        <f t="shared" si="71"/>
        <v>0</v>
      </c>
      <c r="AI79" s="44">
        <f t="shared" si="72"/>
        <v>9738.5858502400279</v>
      </c>
      <c r="AJ79" s="35">
        <f t="shared" si="58"/>
        <v>4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2611.8579544113404</v>
      </c>
      <c r="AL79" s="57">
        <v>0</v>
      </c>
      <c r="AM79" s="57">
        <v>0</v>
      </c>
      <c r="AN79" s="61">
        <f t="shared" si="59"/>
        <v>4</v>
      </c>
      <c r="AO79" s="40">
        <f t="shared" si="73"/>
        <v>0</v>
      </c>
      <c r="AP79" s="40">
        <f t="shared" si="74"/>
        <v>0</v>
      </c>
      <c r="AQ79" s="44">
        <f t="shared" si="75"/>
        <v>10447.431817645362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>
        <v>21957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>
        <v>0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1654</v>
      </c>
      <c r="G84" s="41">
        <f>SUM(G64:G83)</f>
        <v>706206.60676000011</v>
      </c>
      <c r="H84" s="41">
        <f>IFERROR(G84/F84,0)</f>
        <v>426.96892790810165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1523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709725</v>
      </c>
      <c r="K84" s="41">
        <f>IFERROR(J84/I84,"")</f>
        <v>466.00459619172688</v>
      </c>
      <c r="L84" s="41">
        <f>SUM(L64:L83)</f>
        <v>1523</v>
      </c>
      <c r="M84" s="41">
        <f>IFERROR(S84/P84,0)</f>
        <v>491.80723244806211</v>
      </c>
      <c r="N84" s="41">
        <f t="shared" ref="N84:T84" si="98">SUM(N64:N83)</f>
        <v>11</v>
      </c>
      <c r="O84" s="41">
        <f t="shared" si="98"/>
        <v>2</v>
      </c>
      <c r="P84" s="41">
        <f t="shared" si="98"/>
        <v>1532</v>
      </c>
      <c r="Q84" s="41">
        <f t="shared" si="98"/>
        <v>10724.394850367396</v>
      </c>
      <c r="R84" s="41">
        <f t="shared" si="98"/>
        <v>-2405.7965575507665</v>
      </c>
      <c r="S84" s="45">
        <f t="shared" si="98"/>
        <v>753448.68011043116</v>
      </c>
      <c r="T84" s="41">
        <f t="shared" si="98"/>
        <v>1532</v>
      </c>
      <c r="U84" s="41">
        <f>IFERROR(AA84/X84,0)</f>
        <v>536.78637851477458</v>
      </c>
      <c r="V84" s="41">
        <f t="shared" ref="V84:AB84" si="99">SUM(V64:V83)</f>
        <v>0</v>
      </c>
      <c r="W84" s="41">
        <f t="shared" si="99"/>
        <v>35</v>
      </c>
      <c r="X84" s="41">
        <f t="shared" si="99"/>
        <v>1497</v>
      </c>
      <c r="Y84" s="41">
        <f t="shared" si="99"/>
        <v>0</v>
      </c>
      <c r="Z84" s="41">
        <f t="shared" si="99"/>
        <v>-12990.433895238855</v>
      </c>
      <c r="AA84" s="45">
        <f t="shared" si="99"/>
        <v>803569.20863661752</v>
      </c>
      <c r="AB84" s="41">
        <f t="shared" si="99"/>
        <v>1497</v>
      </c>
      <c r="AC84" s="41">
        <f>IFERROR(AI84/AF84,0)</f>
        <v>581.42300637117523</v>
      </c>
      <c r="AD84" s="41">
        <f t="shared" ref="AD84:AJ84" si="100">SUM(AD64:AD83)</f>
        <v>0</v>
      </c>
      <c r="AE84" s="41">
        <f t="shared" si="100"/>
        <v>1</v>
      </c>
      <c r="AF84" s="41">
        <f t="shared" si="100"/>
        <v>1496</v>
      </c>
      <c r="AG84" s="41">
        <f t="shared" si="100"/>
        <v>0</v>
      </c>
      <c r="AH84" s="41">
        <f t="shared" si="100"/>
        <v>-247.44866669865831</v>
      </c>
      <c r="AI84" s="45">
        <f t="shared" si="100"/>
        <v>869808.81753127812</v>
      </c>
      <c r="AJ84" s="41">
        <f t="shared" si="100"/>
        <v>1496</v>
      </c>
      <c r="AK84" s="41">
        <f>IFERROR(AQ84/AN84,0)</f>
        <v>628.48502456174185</v>
      </c>
      <c r="AL84" s="41">
        <f t="shared" ref="AL84:AQ84" si="101">SUM(AL64:AL83)</f>
        <v>0</v>
      </c>
      <c r="AM84" s="41">
        <f t="shared" si="101"/>
        <v>7</v>
      </c>
      <c r="AN84" s="41">
        <f t="shared" si="101"/>
        <v>1489</v>
      </c>
      <c r="AO84" s="41">
        <f t="shared" si="101"/>
        <v>0</v>
      </c>
      <c r="AP84" s="41">
        <f t="shared" si="101"/>
        <v>-4207.9803357174442</v>
      </c>
      <c r="AQ84" s="45">
        <f t="shared" si="101"/>
        <v>935814.20157243358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696352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769376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815166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877118.61600000004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-57096.68011043116</v>
      </c>
      <c r="T86" s="39"/>
      <c r="U86" s="39"/>
      <c r="V86" s="53"/>
      <c r="W86" s="53"/>
      <c r="X86" s="110"/>
      <c r="Y86" s="39"/>
      <c r="Z86" s="39"/>
      <c r="AA86" s="54">
        <f>AA85-AA84</f>
        <v>-34193.208636617521</v>
      </c>
      <c r="AB86" s="39"/>
      <c r="AC86" s="53"/>
      <c r="AD86" s="53"/>
      <c r="AE86" s="110"/>
      <c r="AF86" s="39"/>
      <c r="AG86" s="39"/>
      <c r="AH86" s="39"/>
      <c r="AI86" s="54">
        <f>AI85-AI84</f>
        <v>-54642.817531278124</v>
      </c>
      <c r="AJ86" s="53"/>
      <c r="AK86" s="53"/>
      <c r="AL86" s="110"/>
      <c r="AM86" s="110"/>
      <c r="AN86" s="110"/>
      <c r="AO86" s="110"/>
      <c r="AP86" s="111"/>
      <c r="AQ86" s="54">
        <f>AQ85-AQ84</f>
        <v>-58695.585572433542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National Geomatics Management Services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286.52983999999998</v>
      </c>
      <c r="H92" s="35">
        <f>IFERROR(G92/F92,0)</f>
        <v>0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16</v>
      </c>
      <c r="G94" s="35">
        <f>SUMIFS(WORKING!$AC$3:$AC$6802,WORKING!$A$3:$A$6802,Results!$D$3,WORKING!$B$3:$B$6802,Results!A94,WORKING!$C$3:$C$6802,Results!C94)/1000</f>
        <v>2709.9218099999994</v>
      </c>
      <c r="H94" s="35">
        <f t="shared" si="108"/>
        <v>169.37011312499996</v>
      </c>
      <c r="I94" s="187">
        <v>17</v>
      </c>
      <c r="J94" s="212">
        <v>3010</v>
      </c>
      <c r="K94" s="217">
        <f t="shared" si="109"/>
        <v>177.05882352941177</v>
      </c>
      <c r="L94" s="34">
        <f t="shared" si="102"/>
        <v>17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192.26044853133811</v>
      </c>
      <c r="N94" s="57">
        <v>0</v>
      </c>
      <c r="O94" s="57">
        <v>0</v>
      </c>
      <c r="P94" s="61">
        <f t="shared" si="103"/>
        <v>17</v>
      </c>
      <c r="Q94" s="40">
        <f t="shared" si="110"/>
        <v>0</v>
      </c>
      <c r="R94" s="40">
        <f t="shared" si="111"/>
        <v>0</v>
      </c>
      <c r="S94" s="44">
        <f t="shared" si="112"/>
        <v>3268.427625032748</v>
      </c>
      <c r="T94" s="35">
        <f t="shared" si="113"/>
        <v>17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208.45916610439471</v>
      </c>
      <c r="V94" s="57">
        <v>0</v>
      </c>
      <c r="W94" s="57">
        <v>0</v>
      </c>
      <c r="X94" s="61">
        <f t="shared" si="104"/>
        <v>17</v>
      </c>
      <c r="Y94" s="40">
        <f t="shared" si="114"/>
        <v>0</v>
      </c>
      <c r="Z94" s="40">
        <f t="shared" si="115"/>
        <v>0</v>
      </c>
      <c r="AA94" s="44">
        <f t="shared" si="116"/>
        <v>3543.80582377471</v>
      </c>
      <c r="AB94" s="35">
        <f t="shared" si="117"/>
        <v>17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225.81155566683395</v>
      </c>
      <c r="AD94" s="57">
        <v>0</v>
      </c>
      <c r="AE94" s="57">
        <v>2</v>
      </c>
      <c r="AF94" s="61">
        <f t="shared" si="105"/>
        <v>15</v>
      </c>
      <c r="AG94" s="40">
        <f t="shared" si="118"/>
        <v>0</v>
      </c>
      <c r="AH94" s="40">
        <f t="shared" si="119"/>
        <v>-451.62311133366791</v>
      </c>
      <c r="AI94" s="44">
        <f t="shared" si="120"/>
        <v>3387.1733350025092</v>
      </c>
      <c r="AJ94" s="35">
        <f t="shared" si="106"/>
        <v>15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244.15095803941733</v>
      </c>
      <c r="AL94" s="57">
        <v>0</v>
      </c>
      <c r="AM94" s="57">
        <v>0</v>
      </c>
      <c r="AN94" s="61">
        <f t="shared" si="107"/>
        <v>15</v>
      </c>
      <c r="AO94" s="40">
        <f t="shared" si="121"/>
        <v>0</v>
      </c>
      <c r="AP94" s="40">
        <f t="shared" si="122"/>
        <v>0</v>
      </c>
      <c r="AQ94" s="44">
        <f t="shared" si="123"/>
        <v>3662.2643705912601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15</v>
      </c>
      <c r="G95" s="35">
        <f>SUMIFS(WORKING!$AC$3:$AC$6802,WORKING!$A$3:$A$6802,Results!$D$3,WORKING!$B$3:$B$6802,Results!A95,WORKING!$C$3:$C$6802,Results!C95)/1000</f>
        <v>2634.7072000000003</v>
      </c>
      <c r="H95" s="35">
        <f t="shared" si="108"/>
        <v>175.64714666666669</v>
      </c>
      <c r="I95" s="187">
        <v>12</v>
      </c>
      <c r="J95" s="212">
        <v>2691</v>
      </c>
      <c r="K95" s="217">
        <f t="shared" si="109"/>
        <v>224.25</v>
      </c>
      <c r="L95" s="34">
        <f t="shared" si="102"/>
        <v>12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243.57992625925849</v>
      </c>
      <c r="N95" s="57">
        <v>0</v>
      </c>
      <c r="O95" s="57">
        <v>0</v>
      </c>
      <c r="P95" s="61">
        <f t="shared" si="103"/>
        <v>12</v>
      </c>
      <c r="Q95" s="40">
        <f t="shared" si="110"/>
        <v>0</v>
      </c>
      <c r="R95" s="40">
        <f t="shared" si="111"/>
        <v>0</v>
      </c>
      <c r="S95" s="44">
        <f t="shared" si="112"/>
        <v>2922.9591151111017</v>
      </c>
      <c r="T95" s="35">
        <f t="shared" si="113"/>
        <v>12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264.1264104717888</v>
      </c>
      <c r="V95" s="57">
        <v>0</v>
      </c>
      <c r="W95" s="57">
        <v>0</v>
      </c>
      <c r="X95" s="61">
        <f t="shared" si="104"/>
        <v>12</v>
      </c>
      <c r="Y95" s="40">
        <f t="shared" si="114"/>
        <v>0</v>
      </c>
      <c r="Z95" s="40">
        <f t="shared" si="115"/>
        <v>0</v>
      </c>
      <c r="AA95" s="44">
        <f t="shared" si="116"/>
        <v>3169.5169256614654</v>
      </c>
      <c r="AB95" s="35">
        <f t="shared" si="117"/>
        <v>12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286.13848860195094</v>
      </c>
      <c r="AD95" s="57">
        <v>0</v>
      </c>
      <c r="AE95" s="57">
        <v>0</v>
      </c>
      <c r="AF95" s="61">
        <f t="shared" si="105"/>
        <v>12</v>
      </c>
      <c r="AG95" s="40">
        <f t="shared" si="118"/>
        <v>0</v>
      </c>
      <c r="AH95" s="40">
        <f t="shared" si="119"/>
        <v>0</v>
      </c>
      <c r="AI95" s="44">
        <f t="shared" si="120"/>
        <v>3433.6618632234113</v>
      </c>
      <c r="AJ95" s="35">
        <f t="shared" si="106"/>
        <v>12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309.40534982801074</v>
      </c>
      <c r="AL95" s="57">
        <v>0</v>
      </c>
      <c r="AM95" s="57">
        <v>0</v>
      </c>
      <c r="AN95" s="61">
        <f t="shared" si="107"/>
        <v>12</v>
      </c>
      <c r="AO95" s="40">
        <f t="shared" si="121"/>
        <v>0</v>
      </c>
      <c r="AP95" s="40">
        <f t="shared" si="122"/>
        <v>0</v>
      </c>
      <c r="AQ95" s="44">
        <f t="shared" si="123"/>
        <v>3712.8641979361291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93</v>
      </c>
      <c r="G96" s="35">
        <f>SUMIFS(WORKING!$AC$3:$AC$6802,WORKING!$A$3:$A$6802,Results!$D$3,WORKING!$B$3:$B$6802,Results!A96,WORKING!$C$3:$C$6802,Results!C96)/1000</f>
        <v>15536.44752</v>
      </c>
      <c r="H96" s="35">
        <f t="shared" si="108"/>
        <v>167.05857548387095</v>
      </c>
      <c r="I96" s="187">
        <v>154</v>
      </c>
      <c r="J96" s="212">
        <v>16382</v>
      </c>
      <c r="K96" s="217">
        <f t="shared" si="109"/>
        <v>106.37662337662337</v>
      </c>
      <c r="L96" s="34">
        <f t="shared" si="102"/>
        <v>154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115.91025166797178</v>
      </c>
      <c r="N96" s="57">
        <v>0</v>
      </c>
      <c r="O96" s="57">
        <v>0</v>
      </c>
      <c r="P96" s="61">
        <f t="shared" si="103"/>
        <v>154</v>
      </c>
      <c r="Q96" s="40">
        <f t="shared" si="110"/>
        <v>0</v>
      </c>
      <c r="R96" s="40">
        <f t="shared" si="111"/>
        <v>0</v>
      </c>
      <c r="S96" s="44">
        <f t="shared" si="112"/>
        <v>17850.178756867655</v>
      </c>
      <c r="T96" s="35">
        <f t="shared" si="113"/>
        <v>154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125.8005777851406</v>
      </c>
      <c r="V96" s="57">
        <v>0</v>
      </c>
      <c r="W96" s="57">
        <v>55</v>
      </c>
      <c r="X96" s="61">
        <f t="shared" si="104"/>
        <v>99</v>
      </c>
      <c r="Y96" s="40">
        <f t="shared" si="114"/>
        <v>0</v>
      </c>
      <c r="Z96" s="40">
        <f t="shared" si="115"/>
        <v>-6919.0317781827334</v>
      </c>
      <c r="AA96" s="44">
        <f t="shared" si="116"/>
        <v>12454.25720072892</v>
      </c>
      <c r="AB96" s="35">
        <f t="shared" si="117"/>
        <v>99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136.40725094330347</v>
      </c>
      <c r="AD96" s="57">
        <v>0</v>
      </c>
      <c r="AE96" s="57">
        <v>1</v>
      </c>
      <c r="AF96" s="61">
        <f t="shared" si="105"/>
        <v>98</v>
      </c>
      <c r="AG96" s="40">
        <f t="shared" si="118"/>
        <v>0</v>
      </c>
      <c r="AH96" s="40">
        <f t="shared" si="119"/>
        <v>-136.40725094330347</v>
      </c>
      <c r="AI96" s="44">
        <f t="shared" si="120"/>
        <v>13367.910592443739</v>
      </c>
      <c r="AJ96" s="35">
        <f t="shared" si="106"/>
        <v>98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147.63155855941073</v>
      </c>
      <c r="AL96" s="57">
        <v>0</v>
      </c>
      <c r="AM96" s="57">
        <v>2</v>
      </c>
      <c r="AN96" s="61">
        <f t="shared" si="107"/>
        <v>96</v>
      </c>
      <c r="AO96" s="40">
        <f t="shared" si="121"/>
        <v>0</v>
      </c>
      <c r="AP96" s="40">
        <f t="shared" si="122"/>
        <v>-295.26311711882147</v>
      </c>
      <c r="AQ96" s="44">
        <f t="shared" si="123"/>
        <v>14172.629621703431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196</v>
      </c>
      <c r="G97" s="35">
        <f>SUMIFS(WORKING!$AC$3:$AC$6802,WORKING!$A$3:$A$6802,Results!$D$3,WORKING!$B$3:$B$6802,Results!A97,WORKING!$C$3:$C$6802,Results!C97)/1000</f>
        <v>45072.853969999982</v>
      </c>
      <c r="H97" s="35">
        <f t="shared" si="108"/>
        <v>229.96354066326521</v>
      </c>
      <c r="I97" s="187">
        <v>206</v>
      </c>
      <c r="J97" s="212">
        <v>48430</v>
      </c>
      <c r="K97" s="217">
        <f t="shared" si="109"/>
        <v>235.09708737864077</v>
      </c>
      <c r="L97" s="34">
        <f t="shared" si="102"/>
        <v>206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255.64179855602353</v>
      </c>
      <c r="N97" s="57">
        <v>0</v>
      </c>
      <c r="O97" s="57">
        <v>0</v>
      </c>
      <c r="P97" s="61">
        <f t="shared" si="103"/>
        <v>206</v>
      </c>
      <c r="Q97" s="40">
        <f t="shared" si="110"/>
        <v>0</v>
      </c>
      <c r="R97" s="40">
        <f t="shared" si="111"/>
        <v>0</v>
      </c>
      <c r="S97" s="44">
        <f t="shared" si="112"/>
        <v>52662.210502540845</v>
      </c>
      <c r="T97" s="35">
        <f t="shared" si="113"/>
        <v>206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277.29369824196294</v>
      </c>
      <c r="V97" s="57">
        <v>0</v>
      </c>
      <c r="W97" s="57">
        <v>0</v>
      </c>
      <c r="X97" s="61">
        <f t="shared" si="104"/>
        <v>206</v>
      </c>
      <c r="Y97" s="40">
        <f t="shared" si="114"/>
        <v>0</v>
      </c>
      <c r="Z97" s="40">
        <f t="shared" si="115"/>
        <v>0</v>
      </c>
      <c r="AA97" s="44">
        <f t="shared" si="116"/>
        <v>57122.501837844364</v>
      </c>
      <c r="AB97" s="35">
        <f t="shared" si="117"/>
        <v>206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300.49839313307996</v>
      </c>
      <c r="AD97" s="57">
        <v>0</v>
      </c>
      <c r="AE97" s="57">
        <v>0</v>
      </c>
      <c r="AF97" s="61">
        <f t="shared" si="105"/>
        <v>206</v>
      </c>
      <c r="AG97" s="40">
        <f t="shared" si="118"/>
        <v>0</v>
      </c>
      <c r="AH97" s="40">
        <f t="shared" si="119"/>
        <v>0</v>
      </c>
      <c r="AI97" s="44">
        <f t="shared" si="120"/>
        <v>61902.668985414472</v>
      </c>
      <c r="AJ97" s="35">
        <f t="shared" si="106"/>
        <v>206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325.03580539356801</v>
      </c>
      <c r="AL97" s="57">
        <v>0</v>
      </c>
      <c r="AM97" s="57">
        <v>1</v>
      </c>
      <c r="AN97" s="61">
        <f t="shared" si="107"/>
        <v>205</v>
      </c>
      <c r="AO97" s="40">
        <f t="shared" si="121"/>
        <v>0</v>
      </c>
      <c r="AP97" s="40">
        <f t="shared" si="122"/>
        <v>-325.03580539356801</v>
      </c>
      <c r="AQ97" s="44">
        <f t="shared" si="123"/>
        <v>66632.340105681447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210</v>
      </c>
      <c r="G98" s="35">
        <f>SUMIFS(WORKING!$AC$3:$AC$6802,WORKING!$A$3:$A$6802,Results!$D$3,WORKING!$B$3:$B$6802,Results!A98,WORKING!$C$3:$C$6802,Results!C98)/1000</f>
        <v>59651.471399999995</v>
      </c>
      <c r="H98" s="35">
        <f t="shared" si="108"/>
        <v>284.05462571428569</v>
      </c>
      <c r="I98" s="187">
        <v>169</v>
      </c>
      <c r="J98" s="212">
        <v>63970</v>
      </c>
      <c r="K98" s="217">
        <f t="shared" si="109"/>
        <v>378.52071005917162</v>
      </c>
      <c r="L98" s="34">
        <f t="shared" si="102"/>
        <v>169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412.22028708565705</v>
      </c>
      <c r="N98" s="57">
        <v>0</v>
      </c>
      <c r="O98" s="57">
        <v>8</v>
      </c>
      <c r="P98" s="61">
        <f t="shared" si="103"/>
        <v>161</v>
      </c>
      <c r="Q98" s="40">
        <f t="shared" si="110"/>
        <v>0</v>
      </c>
      <c r="R98" s="40">
        <f t="shared" si="111"/>
        <v>-3297.7622966852564</v>
      </c>
      <c r="S98" s="44">
        <f t="shared" si="112"/>
        <v>66367.466220790782</v>
      </c>
      <c r="T98" s="35">
        <f t="shared" si="113"/>
        <v>161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447.32648566662959</v>
      </c>
      <c r="V98" s="57">
        <v>0</v>
      </c>
      <c r="W98" s="57">
        <v>18</v>
      </c>
      <c r="X98" s="61">
        <f t="shared" si="104"/>
        <v>143</v>
      </c>
      <c r="Y98" s="40">
        <f t="shared" si="114"/>
        <v>0</v>
      </c>
      <c r="Z98" s="40">
        <f t="shared" si="115"/>
        <v>-8051.8767419993328</v>
      </c>
      <c r="AA98" s="44">
        <f t="shared" si="116"/>
        <v>63967.687450328034</v>
      </c>
      <c r="AB98" s="35">
        <f t="shared" si="117"/>
        <v>143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484.96885832668823</v>
      </c>
      <c r="AD98" s="57">
        <v>0</v>
      </c>
      <c r="AE98" s="57">
        <v>12</v>
      </c>
      <c r="AF98" s="61">
        <f t="shared" si="105"/>
        <v>131</v>
      </c>
      <c r="AG98" s="40">
        <f t="shared" si="118"/>
        <v>0</v>
      </c>
      <c r="AH98" s="40">
        <f t="shared" si="119"/>
        <v>-5819.626299920259</v>
      </c>
      <c r="AI98" s="44">
        <f t="shared" si="120"/>
        <v>63530.920440796159</v>
      </c>
      <c r="AJ98" s="35">
        <f t="shared" si="106"/>
        <v>131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524.79528519989083</v>
      </c>
      <c r="AL98" s="57">
        <v>0</v>
      </c>
      <c r="AM98" s="57">
        <v>0</v>
      </c>
      <c r="AN98" s="61">
        <f t="shared" si="107"/>
        <v>131</v>
      </c>
      <c r="AO98" s="40">
        <f t="shared" si="121"/>
        <v>0</v>
      </c>
      <c r="AP98" s="40">
        <f t="shared" si="122"/>
        <v>0</v>
      </c>
      <c r="AQ98" s="44">
        <f t="shared" si="123"/>
        <v>68748.182361185696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201</v>
      </c>
      <c r="G99" s="35">
        <f>SUMIFS(WORKING!$AC$3:$AC$6802,WORKING!$A$3:$A$6802,Results!$D$3,WORKING!$B$3:$B$6802,Results!A99,WORKING!$C$3:$C$6802,Results!C99)/1000</f>
        <v>68245.66472999999</v>
      </c>
      <c r="H99" s="35">
        <f t="shared" si="108"/>
        <v>339.5306702985074</v>
      </c>
      <c r="I99" s="187">
        <v>125</v>
      </c>
      <c r="J99" s="212">
        <v>69434</v>
      </c>
      <c r="K99" s="217">
        <f t="shared" si="109"/>
        <v>555.47199999999998</v>
      </c>
      <c r="L99" s="34">
        <f t="shared" si="102"/>
        <v>125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605.004320428357</v>
      </c>
      <c r="N99" s="57">
        <v>0</v>
      </c>
      <c r="O99" s="57">
        <v>4</v>
      </c>
      <c r="P99" s="61">
        <f t="shared" si="103"/>
        <v>121</v>
      </c>
      <c r="Q99" s="40">
        <f t="shared" si="110"/>
        <v>0</v>
      </c>
      <c r="R99" s="40">
        <f t="shared" si="111"/>
        <v>-2420.017281713428</v>
      </c>
      <c r="S99" s="44">
        <f t="shared" si="112"/>
        <v>73205.522771831194</v>
      </c>
      <c r="T99" s="35">
        <f t="shared" si="113"/>
        <v>121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656.55172500636638</v>
      </c>
      <c r="V99" s="57">
        <v>0</v>
      </c>
      <c r="W99" s="57">
        <v>0</v>
      </c>
      <c r="X99" s="61">
        <f t="shared" si="104"/>
        <v>121</v>
      </c>
      <c r="Y99" s="40">
        <f t="shared" si="114"/>
        <v>0</v>
      </c>
      <c r="Z99" s="40">
        <f t="shared" si="115"/>
        <v>0</v>
      </c>
      <c r="AA99" s="44">
        <f t="shared" si="116"/>
        <v>79442.758725770327</v>
      </c>
      <c r="AB99" s="35">
        <f t="shared" si="117"/>
        <v>121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711.82535906956196</v>
      </c>
      <c r="AD99" s="57">
        <v>0</v>
      </c>
      <c r="AE99" s="57">
        <v>1</v>
      </c>
      <c r="AF99" s="61">
        <f t="shared" si="105"/>
        <v>120</v>
      </c>
      <c r="AG99" s="40">
        <f t="shared" si="118"/>
        <v>0</v>
      </c>
      <c r="AH99" s="40">
        <f t="shared" si="119"/>
        <v>-711.82535906956196</v>
      </c>
      <c r="AI99" s="44">
        <f t="shared" si="120"/>
        <v>85419.043088347433</v>
      </c>
      <c r="AJ99" s="35">
        <f t="shared" si="106"/>
        <v>120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770.30887522036426</v>
      </c>
      <c r="AL99" s="57">
        <v>0</v>
      </c>
      <c r="AM99" s="57">
        <v>2</v>
      </c>
      <c r="AN99" s="61">
        <f t="shared" si="107"/>
        <v>118</v>
      </c>
      <c r="AO99" s="40">
        <f t="shared" si="121"/>
        <v>0</v>
      </c>
      <c r="AP99" s="40">
        <f t="shared" si="122"/>
        <v>-1540.6177504407285</v>
      </c>
      <c r="AQ99" s="44">
        <f t="shared" si="123"/>
        <v>90896.447276002989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33</v>
      </c>
      <c r="G100" s="35">
        <f>SUMIFS(WORKING!$AC$3:$AC$6802,WORKING!$A$3:$A$6802,Results!$D$3,WORKING!$B$3:$B$6802,Results!A100,WORKING!$C$3:$C$6802,Results!C100)/1000</f>
        <v>13200.176519999999</v>
      </c>
      <c r="H100" s="35">
        <f t="shared" si="108"/>
        <v>400.00534909090908</v>
      </c>
      <c r="I100" s="187">
        <v>151</v>
      </c>
      <c r="J100" s="212">
        <v>13640</v>
      </c>
      <c r="K100" s="217">
        <f t="shared" si="109"/>
        <v>90.331125827814574</v>
      </c>
      <c r="L100" s="34">
        <f t="shared" si="102"/>
        <v>151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98.476225056917428</v>
      </c>
      <c r="N100" s="57">
        <v>0</v>
      </c>
      <c r="O100" s="57">
        <v>0</v>
      </c>
      <c r="P100" s="61">
        <f t="shared" si="103"/>
        <v>151</v>
      </c>
      <c r="Q100" s="40">
        <f t="shared" si="110"/>
        <v>0</v>
      </c>
      <c r="R100" s="40">
        <f t="shared" si="111"/>
        <v>0</v>
      </c>
      <c r="S100" s="44">
        <f t="shared" si="112"/>
        <v>14869.909983594531</v>
      </c>
      <c r="T100" s="35">
        <f t="shared" si="113"/>
        <v>151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106.89454417282398</v>
      </c>
      <c r="V100" s="57">
        <v>0</v>
      </c>
      <c r="W100" s="57">
        <v>0</v>
      </c>
      <c r="X100" s="61">
        <f t="shared" si="104"/>
        <v>151</v>
      </c>
      <c r="Y100" s="40">
        <f t="shared" si="114"/>
        <v>0</v>
      </c>
      <c r="Z100" s="40">
        <f t="shared" si="115"/>
        <v>0</v>
      </c>
      <c r="AA100" s="44">
        <f t="shared" si="116"/>
        <v>16141.076170096421</v>
      </c>
      <c r="AB100" s="35">
        <f t="shared" si="117"/>
        <v>151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115.92409217563936</v>
      </c>
      <c r="AD100" s="57">
        <v>0</v>
      </c>
      <c r="AE100" s="57">
        <v>0</v>
      </c>
      <c r="AF100" s="61">
        <f t="shared" si="105"/>
        <v>151</v>
      </c>
      <c r="AG100" s="40">
        <f t="shared" si="118"/>
        <v>0</v>
      </c>
      <c r="AH100" s="40">
        <f t="shared" si="119"/>
        <v>0</v>
      </c>
      <c r="AI100" s="44">
        <f t="shared" si="120"/>
        <v>17504.537918521542</v>
      </c>
      <c r="AJ100" s="35">
        <f t="shared" si="106"/>
        <v>151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125.48122790066201</v>
      </c>
      <c r="AL100" s="57">
        <v>0</v>
      </c>
      <c r="AM100" s="57">
        <v>0</v>
      </c>
      <c r="AN100" s="61">
        <f t="shared" si="107"/>
        <v>151</v>
      </c>
      <c r="AO100" s="40">
        <f t="shared" si="121"/>
        <v>0</v>
      </c>
      <c r="AP100" s="40">
        <f t="shared" si="122"/>
        <v>0</v>
      </c>
      <c r="AQ100" s="44">
        <f t="shared" si="123"/>
        <v>18947.665412999962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174</v>
      </c>
      <c r="G101" s="35">
        <f>SUMIFS(WORKING!$AC$3:$AC$6802,WORKING!$A$3:$A$6802,Results!$D$3,WORKING!$B$3:$B$6802,Results!A101,WORKING!$C$3:$C$6802,Results!C101)/1000</f>
        <v>82947.91280000018</v>
      </c>
      <c r="H101" s="35">
        <f t="shared" si="108"/>
        <v>476.71214252873665</v>
      </c>
      <c r="I101" s="187">
        <v>40</v>
      </c>
      <c r="J101" s="212">
        <v>41915</v>
      </c>
      <c r="K101" s="217">
        <f t="shared" si="109"/>
        <v>1047.875</v>
      </c>
      <c r="L101" s="34">
        <f t="shared" si="102"/>
        <v>40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1143.1129924489976</v>
      </c>
      <c r="N101" s="57">
        <v>0</v>
      </c>
      <c r="O101" s="57">
        <v>0</v>
      </c>
      <c r="P101" s="61">
        <f t="shared" si="103"/>
        <v>40</v>
      </c>
      <c r="Q101" s="40">
        <f t="shared" si="110"/>
        <v>0</v>
      </c>
      <c r="R101" s="40">
        <f t="shared" si="111"/>
        <v>0</v>
      </c>
      <c r="S101" s="44">
        <f t="shared" si="112"/>
        <v>45724.519697959906</v>
      </c>
      <c r="T101" s="35">
        <f t="shared" si="113"/>
        <v>40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1241.0673615380863</v>
      </c>
      <c r="V101" s="57">
        <v>1</v>
      </c>
      <c r="W101" s="57">
        <v>1</v>
      </c>
      <c r="X101" s="61">
        <f t="shared" si="104"/>
        <v>40</v>
      </c>
      <c r="Y101" s="40">
        <f t="shared" si="114"/>
        <v>1241.0673615380863</v>
      </c>
      <c r="Z101" s="40">
        <f t="shared" si="115"/>
        <v>-1241.0673615380863</v>
      </c>
      <c r="AA101" s="44">
        <f t="shared" si="116"/>
        <v>49642.694461523453</v>
      </c>
      <c r="AB101" s="35">
        <f t="shared" si="117"/>
        <v>40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1346.1564336489721</v>
      </c>
      <c r="AD101" s="57">
        <v>0</v>
      </c>
      <c r="AE101" s="57">
        <v>0</v>
      </c>
      <c r="AF101" s="61">
        <f t="shared" si="105"/>
        <v>40</v>
      </c>
      <c r="AG101" s="40">
        <f t="shared" si="118"/>
        <v>0</v>
      </c>
      <c r="AH101" s="40">
        <f t="shared" si="119"/>
        <v>0</v>
      </c>
      <c r="AI101" s="44">
        <f t="shared" si="120"/>
        <v>53846.257345958882</v>
      </c>
      <c r="AJ101" s="35">
        <f t="shared" si="106"/>
        <v>40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1457.4126473314795</v>
      </c>
      <c r="AL101" s="57">
        <v>0</v>
      </c>
      <c r="AM101" s="57">
        <v>0</v>
      </c>
      <c r="AN101" s="61">
        <f t="shared" si="107"/>
        <v>40</v>
      </c>
      <c r="AO101" s="40">
        <f t="shared" si="121"/>
        <v>0</v>
      </c>
      <c r="AP101" s="40">
        <f t="shared" si="122"/>
        <v>0</v>
      </c>
      <c r="AQ101" s="44">
        <f t="shared" si="123"/>
        <v>58296.505893259178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20</v>
      </c>
      <c r="G102" s="35">
        <f>SUMIFS(WORKING!$AC$3:$AC$6802,WORKING!$A$3:$A$6802,Results!$D$3,WORKING!$B$3:$B$6802,Results!A102,WORKING!$C$3:$C$6802,Results!C102)/1000</f>
        <v>16410.517269999997</v>
      </c>
      <c r="H102" s="35">
        <f t="shared" si="108"/>
        <v>820.52586349999979</v>
      </c>
      <c r="I102" s="187">
        <v>96</v>
      </c>
      <c r="J102" s="212">
        <v>88845</v>
      </c>
      <c r="K102" s="217">
        <f t="shared" si="109"/>
        <v>925.46875</v>
      </c>
      <c r="L102" s="34">
        <f t="shared" si="102"/>
        <v>96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1010.4058847527043</v>
      </c>
      <c r="N102" s="57">
        <v>0</v>
      </c>
      <c r="O102" s="57">
        <v>26</v>
      </c>
      <c r="P102" s="61">
        <f t="shared" si="103"/>
        <v>70</v>
      </c>
      <c r="Q102" s="40">
        <f t="shared" si="110"/>
        <v>0</v>
      </c>
      <c r="R102" s="40">
        <f t="shared" si="111"/>
        <v>-26270.553003570312</v>
      </c>
      <c r="S102" s="44">
        <f t="shared" si="112"/>
        <v>70728.411932689298</v>
      </c>
      <c r="T102" s="35">
        <f t="shared" si="113"/>
        <v>70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1096.9870016677701</v>
      </c>
      <c r="V102" s="57">
        <v>0</v>
      </c>
      <c r="W102" s="57">
        <v>1</v>
      </c>
      <c r="X102" s="61">
        <f t="shared" si="104"/>
        <v>69</v>
      </c>
      <c r="Y102" s="40">
        <f t="shared" si="114"/>
        <v>0</v>
      </c>
      <c r="Z102" s="40">
        <f t="shared" si="115"/>
        <v>-1096.9870016677701</v>
      </c>
      <c r="AA102" s="44">
        <f t="shared" si="116"/>
        <v>75692.103115076141</v>
      </c>
      <c r="AB102" s="35">
        <f t="shared" si="117"/>
        <v>69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1189.8741340628485</v>
      </c>
      <c r="AD102" s="57">
        <v>0</v>
      </c>
      <c r="AE102" s="57">
        <v>22</v>
      </c>
      <c r="AF102" s="61">
        <f t="shared" si="105"/>
        <v>47</v>
      </c>
      <c r="AG102" s="40">
        <f t="shared" si="118"/>
        <v>0</v>
      </c>
      <c r="AH102" s="40">
        <f t="shared" si="119"/>
        <v>-26177.230949382669</v>
      </c>
      <c r="AI102" s="44">
        <f t="shared" si="120"/>
        <v>55924.08430095388</v>
      </c>
      <c r="AJ102" s="35">
        <f t="shared" si="106"/>
        <v>47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1288.2118213154697</v>
      </c>
      <c r="AL102" s="57">
        <v>1</v>
      </c>
      <c r="AM102" s="57">
        <v>4</v>
      </c>
      <c r="AN102" s="61">
        <f t="shared" si="107"/>
        <v>44</v>
      </c>
      <c r="AO102" s="40">
        <f t="shared" si="121"/>
        <v>1288.2118213154697</v>
      </c>
      <c r="AP102" s="40">
        <f t="shared" si="122"/>
        <v>-5152.8472852618788</v>
      </c>
      <c r="AQ102" s="44">
        <f t="shared" si="123"/>
        <v>56681.32013788067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38</v>
      </c>
      <c r="G103" s="35">
        <f>SUMIFS(WORKING!$AC$3:$AC$6802,WORKING!$A$3:$A$6802,Results!$D$3,WORKING!$B$3:$B$6802,Results!A103,WORKING!$C$3:$C$6802,Results!C103)/1000</f>
        <v>26068.256129999991</v>
      </c>
      <c r="H103" s="35">
        <f t="shared" si="108"/>
        <v>686.00674026315767</v>
      </c>
      <c r="I103" s="187">
        <v>137</v>
      </c>
      <c r="J103" s="212">
        <v>51101</v>
      </c>
      <c r="K103" s="217">
        <f t="shared" si="109"/>
        <v>373</v>
      </c>
      <c r="L103" s="34">
        <f t="shared" si="102"/>
        <v>137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407.22708614389575</v>
      </c>
      <c r="N103" s="57">
        <v>0</v>
      </c>
      <c r="O103" s="57">
        <v>0</v>
      </c>
      <c r="P103" s="61">
        <f t="shared" si="103"/>
        <v>137</v>
      </c>
      <c r="Q103" s="40">
        <f t="shared" si="110"/>
        <v>0</v>
      </c>
      <c r="R103" s="40">
        <f t="shared" si="111"/>
        <v>0</v>
      </c>
      <c r="S103" s="44">
        <f t="shared" si="112"/>
        <v>55790.110801713716</v>
      </c>
      <c r="T103" s="35">
        <f t="shared" si="113"/>
        <v>137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442.11575158589369</v>
      </c>
      <c r="V103" s="57">
        <v>2</v>
      </c>
      <c r="W103" s="57">
        <v>2</v>
      </c>
      <c r="X103" s="61">
        <f t="shared" si="104"/>
        <v>137</v>
      </c>
      <c r="Y103" s="40">
        <f t="shared" si="114"/>
        <v>884.23150317178738</v>
      </c>
      <c r="Z103" s="40">
        <f t="shared" si="115"/>
        <v>-884.23150317178738</v>
      </c>
      <c r="AA103" s="44">
        <f t="shared" si="116"/>
        <v>60569.857967267439</v>
      </c>
      <c r="AB103" s="35">
        <f t="shared" si="117"/>
        <v>137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479.54486728562301</v>
      </c>
      <c r="AD103" s="57">
        <v>0</v>
      </c>
      <c r="AE103" s="57">
        <v>1</v>
      </c>
      <c r="AF103" s="61">
        <f t="shared" si="105"/>
        <v>136</v>
      </c>
      <c r="AG103" s="40">
        <f t="shared" si="118"/>
        <v>0</v>
      </c>
      <c r="AH103" s="40">
        <f t="shared" si="119"/>
        <v>-479.54486728562301</v>
      </c>
      <c r="AI103" s="44">
        <f t="shared" si="120"/>
        <v>65218.101950844728</v>
      </c>
      <c r="AJ103" s="35">
        <f t="shared" si="106"/>
        <v>136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519.16955891556574</v>
      </c>
      <c r="AL103" s="57">
        <v>3</v>
      </c>
      <c r="AM103" s="57">
        <v>2</v>
      </c>
      <c r="AN103" s="61">
        <f t="shared" si="107"/>
        <v>137</v>
      </c>
      <c r="AO103" s="40">
        <f t="shared" si="121"/>
        <v>1557.5086767466973</v>
      </c>
      <c r="AP103" s="40">
        <f t="shared" si="122"/>
        <v>-1038.3391178311315</v>
      </c>
      <c r="AQ103" s="44">
        <f t="shared" si="123"/>
        <v>71126.229571432501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26</v>
      </c>
      <c r="G104" s="35">
        <f>SUMIFS(WORKING!$AC$3:$AC$6802,WORKING!$A$3:$A$6802,Results!$D$3,WORKING!$B$3:$B$6802,Results!A104,WORKING!$C$3:$C$6802,Results!C104)/1000</f>
        <v>23961.866889999998</v>
      </c>
      <c r="H104" s="35">
        <f t="shared" si="108"/>
        <v>921.61026499999991</v>
      </c>
      <c r="I104" s="187">
        <v>33</v>
      </c>
      <c r="J104" s="212">
        <v>32206</v>
      </c>
      <c r="K104" s="217">
        <f t="shared" si="109"/>
        <v>975.93939393939399</v>
      </c>
      <c r="L104" s="34">
        <f t="shared" si="102"/>
        <v>33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1022.7494193774934</v>
      </c>
      <c r="N104" s="57">
        <v>1</v>
      </c>
      <c r="O104" s="57">
        <v>1</v>
      </c>
      <c r="P104" s="61">
        <f t="shared" si="103"/>
        <v>33</v>
      </c>
      <c r="Q104" s="40">
        <f t="shared" si="110"/>
        <v>1022.7494193774934</v>
      </c>
      <c r="R104" s="40">
        <f t="shared" si="111"/>
        <v>-1022.7494193774934</v>
      </c>
      <c r="S104" s="44">
        <f t="shared" si="112"/>
        <v>33750.730839457283</v>
      </c>
      <c r="T104" s="35">
        <f t="shared" si="113"/>
        <v>33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1099.8188991318009</v>
      </c>
      <c r="V104" s="57">
        <v>1</v>
      </c>
      <c r="W104" s="57">
        <v>1</v>
      </c>
      <c r="X104" s="61">
        <f t="shared" si="104"/>
        <v>33</v>
      </c>
      <c r="Y104" s="40">
        <f t="shared" si="114"/>
        <v>1099.8188991318009</v>
      </c>
      <c r="Z104" s="40">
        <f t="shared" si="115"/>
        <v>-1099.8188991318009</v>
      </c>
      <c r="AA104" s="44">
        <f t="shared" si="116"/>
        <v>36294.023671349431</v>
      </c>
      <c r="AB104" s="35">
        <f t="shared" si="117"/>
        <v>33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1181.5802134875332</v>
      </c>
      <c r="AD104" s="57">
        <v>0</v>
      </c>
      <c r="AE104" s="57">
        <v>0</v>
      </c>
      <c r="AF104" s="61">
        <f t="shared" si="105"/>
        <v>33</v>
      </c>
      <c r="AG104" s="40">
        <f t="shared" si="118"/>
        <v>0</v>
      </c>
      <c r="AH104" s="40">
        <f t="shared" si="119"/>
        <v>0</v>
      </c>
      <c r="AI104" s="44">
        <f t="shared" si="120"/>
        <v>38992.147045088597</v>
      </c>
      <c r="AJ104" s="35">
        <f t="shared" si="106"/>
        <v>33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1267.0223285023112</v>
      </c>
      <c r="AL104" s="57">
        <v>1</v>
      </c>
      <c r="AM104" s="57">
        <v>1</v>
      </c>
      <c r="AN104" s="61">
        <f t="shared" si="107"/>
        <v>33</v>
      </c>
      <c r="AO104" s="40">
        <f t="shared" si="121"/>
        <v>1267.0223285023112</v>
      </c>
      <c r="AP104" s="40">
        <f t="shared" si="122"/>
        <v>-1267.0223285023112</v>
      </c>
      <c r="AQ104" s="44">
        <f t="shared" si="123"/>
        <v>41811.736840576268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10</v>
      </c>
      <c r="G105" s="35">
        <f>SUMIFS(WORKING!$AC$3:$AC$6802,WORKING!$A$3:$A$6802,Results!$D$3,WORKING!$B$3:$B$6802,Results!A105,WORKING!$C$3:$C$6802,Results!C105)/1000</f>
        <v>11160.802609999995</v>
      </c>
      <c r="H105" s="35">
        <f t="shared" si="108"/>
        <v>1116.0802609999996</v>
      </c>
      <c r="I105" s="187">
        <v>12</v>
      </c>
      <c r="J105" s="212">
        <v>12610</v>
      </c>
      <c r="K105" s="217">
        <f t="shared" si="109"/>
        <v>1050.8333333333333</v>
      </c>
      <c r="L105" s="34">
        <f t="shared" si="102"/>
        <v>12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1101.4140564603365</v>
      </c>
      <c r="N105" s="57">
        <v>0</v>
      </c>
      <c r="O105" s="57">
        <v>0</v>
      </c>
      <c r="P105" s="61">
        <f t="shared" si="103"/>
        <v>12</v>
      </c>
      <c r="Q105" s="40">
        <f t="shared" si="110"/>
        <v>0</v>
      </c>
      <c r="R105" s="40">
        <f t="shared" si="111"/>
        <v>0</v>
      </c>
      <c r="S105" s="44">
        <f t="shared" si="112"/>
        <v>13216.968677524037</v>
      </c>
      <c r="T105" s="35">
        <f t="shared" si="113"/>
        <v>12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1184.6032851149357</v>
      </c>
      <c r="V105" s="57">
        <v>1</v>
      </c>
      <c r="W105" s="57">
        <v>1</v>
      </c>
      <c r="X105" s="61">
        <f t="shared" si="104"/>
        <v>12</v>
      </c>
      <c r="Y105" s="40">
        <f t="shared" si="114"/>
        <v>1184.6032851149357</v>
      </c>
      <c r="Z105" s="40">
        <f t="shared" si="115"/>
        <v>-1184.6032851149357</v>
      </c>
      <c r="AA105" s="44">
        <f t="shared" si="116"/>
        <v>14215.239421379229</v>
      </c>
      <c r="AB105" s="35">
        <f t="shared" si="117"/>
        <v>12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1272.8737945207745</v>
      </c>
      <c r="AD105" s="57">
        <v>2</v>
      </c>
      <c r="AE105" s="57">
        <v>2</v>
      </c>
      <c r="AF105" s="61">
        <f t="shared" si="105"/>
        <v>12</v>
      </c>
      <c r="AG105" s="40">
        <f t="shared" si="118"/>
        <v>2545.747589041549</v>
      </c>
      <c r="AH105" s="40">
        <f t="shared" si="119"/>
        <v>-2545.747589041549</v>
      </c>
      <c r="AI105" s="44">
        <f t="shared" si="120"/>
        <v>15274.485534249294</v>
      </c>
      <c r="AJ105" s="35">
        <f t="shared" si="106"/>
        <v>12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1365.1387217663043</v>
      </c>
      <c r="AL105" s="57">
        <v>1</v>
      </c>
      <c r="AM105" s="57">
        <v>1</v>
      </c>
      <c r="AN105" s="61">
        <f t="shared" si="107"/>
        <v>12</v>
      </c>
      <c r="AO105" s="40">
        <f t="shared" si="121"/>
        <v>1365.1387217663043</v>
      </c>
      <c r="AP105" s="40">
        <f t="shared" si="122"/>
        <v>-1365.1387217663043</v>
      </c>
      <c r="AQ105" s="44">
        <f t="shared" si="123"/>
        <v>16381.664661195653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1632.6689000000001</v>
      </c>
      <c r="H106" s="35">
        <f t="shared" si="108"/>
        <v>1632.6689000000001</v>
      </c>
      <c r="I106" s="187">
        <v>2</v>
      </c>
      <c r="J106" s="212">
        <v>3264</v>
      </c>
      <c r="K106" s="217">
        <f t="shared" si="109"/>
        <v>1632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1710.865447593158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3421.730895186316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1840.4206614053785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3680.841322810757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1977.9187152606596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3955.8374305213192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2121.6747438739071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4243.3494877478142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755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1916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1033</v>
      </c>
      <c r="G112" s="41">
        <f>SUM(G92:G111)</f>
        <v>369519.79759000021</v>
      </c>
      <c r="H112" s="41">
        <f>IFERROR(G112/F112,0)</f>
        <v>357.71519611810282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1154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449414</v>
      </c>
      <c r="K112" s="41">
        <f>IFERROR(J112/I112,"")</f>
        <v>389.44020797227034</v>
      </c>
      <c r="L112" s="41">
        <f>SUM(L92:L111)</f>
        <v>1154</v>
      </c>
      <c r="M112" s="41">
        <f>IFERROR(S112/P112,0)</f>
        <v>406.61213962392424</v>
      </c>
      <c r="N112" s="41">
        <f t="shared" ref="N112:T112" si="124">SUM(N92:N111)</f>
        <v>1</v>
      </c>
      <c r="O112" s="41">
        <f t="shared" si="124"/>
        <v>39</v>
      </c>
      <c r="P112" s="41">
        <f t="shared" si="124"/>
        <v>1116</v>
      </c>
      <c r="Q112" s="41">
        <f t="shared" si="124"/>
        <v>1022.7494193774934</v>
      </c>
      <c r="R112" s="41">
        <f t="shared" si="124"/>
        <v>-33011.082001346491</v>
      </c>
      <c r="S112" s="45">
        <f t="shared" si="124"/>
        <v>453779.14782029943</v>
      </c>
      <c r="T112" s="41">
        <f t="shared" si="124"/>
        <v>1116</v>
      </c>
      <c r="U112" s="41">
        <f>IFERROR(AA112/X112,0)</f>
        <v>456.75274865029814</v>
      </c>
      <c r="V112" s="41">
        <f t="shared" ref="V112:AB112" si="125">SUM(V92:V111)</f>
        <v>5</v>
      </c>
      <c r="W112" s="41">
        <f t="shared" si="125"/>
        <v>79</v>
      </c>
      <c r="X112" s="41">
        <f t="shared" si="125"/>
        <v>1042</v>
      </c>
      <c r="Y112" s="41">
        <f t="shared" si="125"/>
        <v>4409.7210489566105</v>
      </c>
      <c r="Z112" s="41">
        <f t="shared" si="125"/>
        <v>-20477.616570806447</v>
      </c>
      <c r="AA112" s="45">
        <f t="shared" si="125"/>
        <v>475936.36409361067</v>
      </c>
      <c r="AB112" s="41">
        <f t="shared" si="125"/>
        <v>1042</v>
      </c>
      <c r="AC112" s="41">
        <f>IFERROR(AI112/AF112,0)</f>
        <v>480.31588218481158</v>
      </c>
      <c r="AD112" s="41">
        <f t="shared" ref="AD112:AJ112" si="126">SUM(AD92:AD111)</f>
        <v>2</v>
      </c>
      <c r="AE112" s="41">
        <f t="shared" si="126"/>
        <v>41</v>
      </c>
      <c r="AF112" s="41">
        <f t="shared" si="126"/>
        <v>1003</v>
      </c>
      <c r="AG112" s="41">
        <f t="shared" si="126"/>
        <v>2545.747589041549</v>
      </c>
      <c r="AH112" s="41">
        <f t="shared" si="126"/>
        <v>-36322.005426976633</v>
      </c>
      <c r="AI112" s="45">
        <f t="shared" si="126"/>
        <v>481756.82983136602</v>
      </c>
      <c r="AJ112" s="41">
        <f t="shared" si="126"/>
        <v>1003</v>
      </c>
      <c r="AK112" s="41">
        <f>IFERROR(AQ112/AN112,0)</f>
        <v>517.38273086163963</v>
      </c>
      <c r="AL112" s="41">
        <f t="shared" ref="AL112:AQ112" si="127">SUM(AL92:AL111)</f>
        <v>6</v>
      </c>
      <c r="AM112" s="41">
        <f t="shared" si="127"/>
        <v>13</v>
      </c>
      <c r="AN112" s="41">
        <f t="shared" si="127"/>
        <v>996</v>
      </c>
      <c r="AO112" s="41">
        <f t="shared" si="127"/>
        <v>5477.8815483307826</v>
      </c>
      <c r="AP112" s="41">
        <f t="shared" si="127"/>
        <v>-10984.264126314745</v>
      </c>
      <c r="AQ112" s="45">
        <f t="shared" si="127"/>
        <v>515313.19993819308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504884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420828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444442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478219.592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51104.852179700567</v>
      </c>
      <c r="T114" s="39"/>
      <c r="U114" s="39"/>
      <c r="V114" s="53"/>
      <c r="W114" s="53"/>
      <c r="X114" s="110"/>
      <c r="Y114" s="39"/>
      <c r="Z114" s="39"/>
      <c r="AA114" s="54">
        <f>AA113-AA112</f>
        <v>-55108.364093610668</v>
      </c>
      <c r="AB114" s="39"/>
      <c r="AC114" s="53"/>
      <c r="AD114" s="53"/>
      <c r="AE114" s="110"/>
      <c r="AF114" s="39"/>
      <c r="AG114" s="39"/>
      <c r="AH114" s="39"/>
      <c r="AI114" s="54">
        <f>AI113-AI112</f>
        <v>-37314.82983136602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-37093.607938193076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Rural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1</v>
      </c>
      <c r="G120" s="35">
        <f>SUMIFS(WORKING!$AC$3:$AC$6802,WORKING!$A$3:$A$6802,Results!$D$3,WORKING!$B$3:$B$6802,Results!A120,WORKING!$C$3:$C$6802,Results!C120)/1000</f>
        <v>37106.649010000008</v>
      </c>
      <c r="H120" s="35">
        <f>IFERROR(G120/F120,0)</f>
        <v>37106.649010000008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40525.241277716013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44011.988265483356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47754.059400645208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51717.356289347466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1</v>
      </c>
      <c r="G123" s="35">
        <f>SUMIFS(WORKING!$AC$3:$AC$6802,WORKING!$A$3:$A$6802,Results!$D$3,WORKING!$B$3:$B$6802,Results!A123,WORKING!$C$3:$C$6802,Results!C123)/1000</f>
        <v>168.63478999999998</v>
      </c>
      <c r="H123" s="35">
        <f t="shared" si="134"/>
        <v>168.63478999999998</v>
      </c>
      <c r="I123" s="187">
        <v>3</v>
      </c>
      <c r="J123" s="212">
        <v>320</v>
      </c>
      <c r="K123" s="217">
        <f t="shared" si="135"/>
        <v>106.66666666666667</v>
      </c>
      <c r="L123" s="34">
        <f t="shared" si="128"/>
        <v>3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116.38802908174826</v>
      </c>
      <c r="N123" s="57">
        <v>0</v>
      </c>
      <c r="O123" s="57">
        <v>0</v>
      </c>
      <c r="P123" s="61">
        <f t="shared" si="129"/>
        <v>3</v>
      </c>
      <c r="Q123" s="40">
        <f t="shared" si="136"/>
        <v>0</v>
      </c>
      <c r="R123" s="40">
        <f t="shared" si="137"/>
        <v>0</v>
      </c>
      <c r="S123" s="44">
        <f t="shared" si="138"/>
        <v>349.16408724524479</v>
      </c>
      <c r="T123" s="35">
        <f t="shared" si="139"/>
        <v>3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126.36989728224218</v>
      </c>
      <c r="V123" s="57">
        <v>0</v>
      </c>
      <c r="W123" s="57">
        <v>0</v>
      </c>
      <c r="X123" s="61">
        <f t="shared" si="130"/>
        <v>3</v>
      </c>
      <c r="Y123" s="40">
        <f t="shared" si="140"/>
        <v>0</v>
      </c>
      <c r="Z123" s="40">
        <f t="shared" si="141"/>
        <v>0</v>
      </c>
      <c r="AA123" s="44">
        <f t="shared" si="142"/>
        <v>379.10969184672655</v>
      </c>
      <c r="AB123" s="35">
        <f t="shared" si="143"/>
        <v>3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137.07960302252582</v>
      </c>
      <c r="AD123" s="57">
        <v>0</v>
      </c>
      <c r="AE123" s="57">
        <v>0</v>
      </c>
      <c r="AF123" s="61">
        <f t="shared" si="131"/>
        <v>3</v>
      </c>
      <c r="AG123" s="40">
        <f t="shared" si="144"/>
        <v>0</v>
      </c>
      <c r="AH123" s="40">
        <f t="shared" si="145"/>
        <v>0</v>
      </c>
      <c r="AI123" s="44">
        <f t="shared" si="146"/>
        <v>411.23880906757745</v>
      </c>
      <c r="AJ123" s="35">
        <f t="shared" si="132"/>
        <v>3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148.4187182079765</v>
      </c>
      <c r="AL123" s="57">
        <v>0</v>
      </c>
      <c r="AM123" s="57">
        <v>0</v>
      </c>
      <c r="AN123" s="61">
        <f t="shared" si="133"/>
        <v>3</v>
      </c>
      <c r="AO123" s="40">
        <f t="shared" si="147"/>
        <v>0</v>
      </c>
      <c r="AP123" s="40">
        <f t="shared" si="148"/>
        <v>0</v>
      </c>
      <c r="AQ123" s="44">
        <f t="shared" si="149"/>
        <v>445.25615462392949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3</v>
      </c>
      <c r="G124" s="35">
        <f>SUMIFS(WORKING!$AC$3:$AC$6802,WORKING!$A$3:$A$6802,Results!$D$3,WORKING!$B$3:$B$6802,Results!A124,WORKING!$C$3:$C$6802,Results!C124)/1000</f>
        <v>612.34129000000007</v>
      </c>
      <c r="H124" s="35">
        <f t="shared" si="134"/>
        <v>204.11376333333337</v>
      </c>
      <c r="I124" s="187">
        <v>10</v>
      </c>
      <c r="J124" s="212">
        <v>980</v>
      </c>
      <c r="K124" s="217">
        <f t="shared" si="135"/>
        <v>98</v>
      </c>
      <c r="L124" s="34">
        <f t="shared" si="128"/>
        <v>10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106.45863423367156</v>
      </c>
      <c r="N124" s="57">
        <v>0</v>
      </c>
      <c r="O124" s="57">
        <v>0</v>
      </c>
      <c r="P124" s="61">
        <f t="shared" si="129"/>
        <v>10</v>
      </c>
      <c r="Q124" s="40">
        <f t="shared" si="136"/>
        <v>0</v>
      </c>
      <c r="R124" s="40">
        <f t="shared" si="137"/>
        <v>0</v>
      </c>
      <c r="S124" s="44">
        <f t="shared" si="138"/>
        <v>1064.5863423367157</v>
      </c>
      <c r="T124" s="35">
        <f t="shared" si="139"/>
        <v>10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115.44265048894286</v>
      </c>
      <c r="V124" s="57">
        <v>0</v>
      </c>
      <c r="W124" s="57">
        <v>0</v>
      </c>
      <c r="X124" s="61">
        <f t="shared" si="130"/>
        <v>10</v>
      </c>
      <c r="Y124" s="40">
        <f t="shared" si="140"/>
        <v>0</v>
      </c>
      <c r="Z124" s="40">
        <f t="shared" si="141"/>
        <v>0</v>
      </c>
      <c r="AA124" s="44">
        <f t="shared" si="142"/>
        <v>1154.4265048894285</v>
      </c>
      <c r="AB124" s="35">
        <f t="shared" si="143"/>
        <v>10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125.06786225338584</v>
      </c>
      <c r="AD124" s="57">
        <v>0</v>
      </c>
      <c r="AE124" s="57">
        <v>0</v>
      </c>
      <c r="AF124" s="61">
        <f t="shared" si="131"/>
        <v>10</v>
      </c>
      <c r="AG124" s="40">
        <f t="shared" si="144"/>
        <v>0</v>
      </c>
      <c r="AH124" s="40">
        <f t="shared" si="145"/>
        <v>0</v>
      </c>
      <c r="AI124" s="44">
        <f t="shared" si="146"/>
        <v>1250.6786225338583</v>
      </c>
      <c r="AJ124" s="35">
        <f t="shared" si="132"/>
        <v>10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135.24216059169308</v>
      </c>
      <c r="AL124" s="57">
        <v>0</v>
      </c>
      <c r="AM124" s="57">
        <v>0</v>
      </c>
      <c r="AN124" s="61">
        <f t="shared" si="133"/>
        <v>10</v>
      </c>
      <c r="AO124" s="40">
        <f t="shared" si="147"/>
        <v>0</v>
      </c>
      <c r="AP124" s="40">
        <f t="shared" si="148"/>
        <v>0</v>
      </c>
      <c r="AQ124" s="44">
        <f t="shared" si="149"/>
        <v>1352.4216059169307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10</v>
      </c>
      <c r="G125" s="35">
        <f>SUMIFS(WORKING!$AC$3:$AC$6802,WORKING!$A$3:$A$6802,Results!$D$3,WORKING!$B$3:$B$6802,Results!A125,WORKING!$C$3:$C$6802,Results!C125)/1000</f>
        <v>2336.60583</v>
      </c>
      <c r="H125" s="35">
        <f t="shared" si="134"/>
        <v>233.660583</v>
      </c>
      <c r="I125" s="187">
        <v>34</v>
      </c>
      <c r="J125" s="212">
        <v>6054</v>
      </c>
      <c r="K125" s="217">
        <f t="shared" si="135"/>
        <v>178.05882352941177</v>
      </c>
      <c r="L125" s="34">
        <f t="shared" si="128"/>
        <v>34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193.7535588381412</v>
      </c>
      <c r="N125" s="57">
        <v>0</v>
      </c>
      <c r="O125" s="57">
        <v>0</v>
      </c>
      <c r="P125" s="61">
        <f t="shared" si="129"/>
        <v>34</v>
      </c>
      <c r="Q125" s="40">
        <f t="shared" si="136"/>
        <v>0</v>
      </c>
      <c r="R125" s="40">
        <f t="shared" si="137"/>
        <v>0</v>
      </c>
      <c r="S125" s="44">
        <f t="shared" si="138"/>
        <v>6587.6210004968007</v>
      </c>
      <c r="T125" s="35">
        <f t="shared" si="139"/>
        <v>34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210.20391777400621</v>
      </c>
      <c r="V125" s="57">
        <v>0</v>
      </c>
      <c r="W125" s="57">
        <v>0</v>
      </c>
      <c r="X125" s="61">
        <f t="shared" si="130"/>
        <v>34</v>
      </c>
      <c r="Y125" s="40">
        <f t="shared" si="140"/>
        <v>0</v>
      </c>
      <c r="Z125" s="40">
        <f t="shared" si="141"/>
        <v>0</v>
      </c>
      <c r="AA125" s="44">
        <f t="shared" si="142"/>
        <v>7146.9332043162112</v>
      </c>
      <c r="AB125" s="35">
        <f t="shared" si="143"/>
        <v>34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227.83795205595129</v>
      </c>
      <c r="AD125" s="57">
        <v>0</v>
      </c>
      <c r="AE125" s="57">
        <v>0</v>
      </c>
      <c r="AF125" s="61">
        <f t="shared" si="131"/>
        <v>34</v>
      </c>
      <c r="AG125" s="40">
        <f t="shared" si="144"/>
        <v>0</v>
      </c>
      <c r="AH125" s="40">
        <f t="shared" si="145"/>
        <v>0</v>
      </c>
      <c r="AI125" s="44">
        <f t="shared" si="146"/>
        <v>7746.4903699023434</v>
      </c>
      <c r="AJ125" s="35">
        <f t="shared" si="132"/>
        <v>34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246.48953154450211</v>
      </c>
      <c r="AL125" s="57">
        <v>0</v>
      </c>
      <c r="AM125" s="57">
        <v>0</v>
      </c>
      <c r="AN125" s="61">
        <f t="shared" si="133"/>
        <v>34</v>
      </c>
      <c r="AO125" s="40">
        <f t="shared" si="147"/>
        <v>0</v>
      </c>
      <c r="AP125" s="40">
        <f t="shared" si="148"/>
        <v>0</v>
      </c>
      <c r="AQ125" s="44">
        <f t="shared" si="149"/>
        <v>8380.6440725130724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16</v>
      </c>
      <c r="G126" s="35">
        <f>SUMIFS(WORKING!$AC$3:$AC$6802,WORKING!$A$3:$A$6802,Results!$D$3,WORKING!$B$3:$B$6802,Results!A126,WORKING!$C$3:$C$6802,Results!C126)/1000</f>
        <v>4600.26638</v>
      </c>
      <c r="H126" s="35">
        <f t="shared" si="134"/>
        <v>287.51664875</v>
      </c>
      <c r="I126" s="187">
        <v>27</v>
      </c>
      <c r="J126" s="212">
        <v>7428</v>
      </c>
      <c r="K126" s="217">
        <f t="shared" si="135"/>
        <v>275.11111111111109</v>
      </c>
      <c r="L126" s="34">
        <f t="shared" si="128"/>
        <v>27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299.53405195099697</v>
      </c>
      <c r="N126" s="57">
        <v>0</v>
      </c>
      <c r="O126" s="57">
        <v>0</v>
      </c>
      <c r="P126" s="61">
        <f t="shared" si="129"/>
        <v>27</v>
      </c>
      <c r="Q126" s="40">
        <f t="shared" si="136"/>
        <v>0</v>
      </c>
      <c r="R126" s="40">
        <f t="shared" si="137"/>
        <v>0</v>
      </c>
      <c r="S126" s="44">
        <f t="shared" si="138"/>
        <v>8087.4194026769183</v>
      </c>
      <c r="T126" s="35">
        <f t="shared" si="139"/>
        <v>27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325.01888588821254</v>
      </c>
      <c r="V126" s="57">
        <v>0</v>
      </c>
      <c r="W126" s="57">
        <v>0</v>
      </c>
      <c r="X126" s="61">
        <f t="shared" si="130"/>
        <v>27</v>
      </c>
      <c r="Y126" s="40">
        <f t="shared" si="140"/>
        <v>0</v>
      </c>
      <c r="Z126" s="40">
        <f t="shared" si="141"/>
        <v>0</v>
      </c>
      <c r="AA126" s="44">
        <f t="shared" si="142"/>
        <v>8775.5099189817392</v>
      </c>
      <c r="AB126" s="35">
        <f t="shared" si="143"/>
        <v>27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352.3426085919516</v>
      </c>
      <c r="AD126" s="57">
        <v>0</v>
      </c>
      <c r="AE126" s="57">
        <v>0</v>
      </c>
      <c r="AF126" s="61">
        <f t="shared" si="131"/>
        <v>27</v>
      </c>
      <c r="AG126" s="40">
        <f t="shared" si="144"/>
        <v>0</v>
      </c>
      <c r="AH126" s="40">
        <f t="shared" si="145"/>
        <v>0</v>
      </c>
      <c r="AI126" s="44">
        <f t="shared" si="146"/>
        <v>9513.250431982693</v>
      </c>
      <c r="AJ126" s="35">
        <f t="shared" si="132"/>
        <v>27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381.2491976989304</v>
      </c>
      <c r="AL126" s="57">
        <v>0</v>
      </c>
      <c r="AM126" s="57">
        <v>0</v>
      </c>
      <c r="AN126" s="61">
        <f t="shared" si="133"/>
        <v>27</v>
      </c>
      <c r="AO126" s="40">
        <f t="shared" si="147"/>
        <v>0</v>
      </c>
      <c r="AP126" s="40">
        <f t="shared" si="148"/>
        <v>0</v>
      </c>
      <c r="AQ126" s="44">
        <f t="shared" si="149"/>
        <v>10293.728337871122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4</v>
      </c>
      <c r="G127" s="35">
        <f>SUMIFS(WORKING!$AC$3:$AC$6802,WORKING!$A$3:$A$6802,Results!$D$3,WORKING!$B$3:$B$6802,Results!A127,WORKING!$C$3:$C$6802,Results!C127)/1000</f>
        <v>1413.8723300000001</v>
      </c>
      <c r="H127" s="35">
        <f t="shared" si="134"/>
        <v>353.46808250000004</v>
      </c>
      <c r="I127" s="187">
        <v>164</v>
      </c>
      <c r="J127" s="212">
        <v>51931</v>
      </c>
      <c r="K127" s="217">
        <f t="shared" si="135"/>
        <v>316.65243902439022</v>
      </c>
      <c r="L127" s="34">
        <f t="shared" si="128"/>
        <v>164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344.74629266403713</v>
      </c>
      <c r="N127" s="57">
        <v>0</v>
      </c>
      <c r="O127" s="57">
        <v>0</v>
      </c>
      <c r="P127" s="61">
        <f t="shared" si="129"/>
        <v>164</v>
      </c>
      <c r="Q127" s="40">
        <f t="shared" si="136"/>
        <v>0</v>
      </c>
      <c r="R127" s="40">
        <f t="shared" si="137"/>
        <v>0</v>
      </c>
      <c r="S127" s="44">
        <f t="shared" si="138"/>
        <v>56538.391996902086</v>
      </c>
      <c r="T127" s="35">
        <f t="shared" si="139"/>
        <v>164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374.07590358353639</v>
      </c>
      <c r="V127" s="57">
        <v>0</v>
      </c>
      <c r="W127" s="57">
        <v>0</v>
      </c>
      <c r="X127" s="61">
        <f t="shared" si="130"/>
        <v>164</v>
      </c>
      <c r="Y127" s="40">
        <f t="shared" si="140"/>
        <v>0</v>
      </c>
      <c r="Z127" s="40">
        <f t="shared" si="141"/>
        <v>0</v>
      </c>
      <c r="AA127" s="44">
        <f t="shared" si="142"/>
        <v>61348.448187699971</v>
      </c>
      <c r="AB127" s="35">
        <f t="shared" si="143"/>
        <v>164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405.52148558933214</v>
      </c>
      <c r="AD127" s="57">
        <v>0</v>
      </c>
      <c r="AE127" s="57">
        <v>1</v>
      </c>
      <c r="AF127" s="61">
        <f t="shared" si="131"/>
        <v>163</v>
      </c>
      <c r="AG127" s="40">
        <f t="shared" si="144"/>
        <v>0</v>
      </c>
      <c r="AH127" s="40">
        <f t="shared" si="145"/>
        <v>-405.52148558933214</v>
      </c>
      <c r="AI127" s="44">
        <f t="shared" si="146"/>
        <v>66100.00215106114</v>
      </c>
      <c r="AJ127" s="35">
        <f t="shared" si="132"/>
        <v>163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438.78813676374847</v>
      </c>
      <c r="AL127" s="57">
        <v>0</v>
      </c>
      <c r="AM127" s="57">
        <v>0</v>
      </c>
      <c r="AN127" s="61">
        <f t="shared" si="133"/>
        <v>163</v>
      </c>
      <c r="AO127" s="40">
        <f t="shared" si="147"/>
        <v>0</v>
      </c>
      <c r="AP127" s="40">
        <f t="shared" si="148"/>
        <v>0</v>
      </c>
      <c r="AQ127" s="44">
        <f t="shared" si="149"/>
        <v>71522.466292490994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5</v>
      </c>
      <c r="G128" s="35">
        <f>SUMIFS(WORKING!$AC$3:$AC$6802,WORKING!$A$3:$A$6802,Results!$D$3,WORKING!$B$3:$B$6802,Results!A128,WORKING!$C$3:$C$6802,Results!C128)/1000</f>
        <v>2036.2731500000002</v>
      </c>
      <c r="H128" s="35">
        <f t="shared" si="134"/>
        <v>407.25463000000002</v>
      </c>
      <c r="I128" s="187">
        <v>58</v>
      </c>
      <c r="J128" s="212">
        <v>3049</v>
      </c>
      <c r="K128" s="217">
        <f t="shared" si="135"/>
        <v>52.568965517241381</v>
      </c>
      <c r="L128" s="34">
        <f t="shared" si="128"/>
        <v>58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57.26573695318006</v>
      </c>
      <c r="N128" s="57">
        <v>0</v>
      </c>
      <c r="O128" s="57">
        <v>0</v>
      </c>
      <c r="P128" s="61">
        <f t="shared" si="129"/>
        <v>58</v>
      </c>
      <c r="Q128" s="40">
        <f t="shared" si="136"/>
        <v>0</v>
      </c>
      <c r="R128" s="40">
        <f t="shared" si="137"/>
        <v>0</v>
      </c>
      <c r="S128" s="44">
        <f t="shared" si="138"/>
        <v>3321.4127432844434</v>
      </c>
      <c r="T128" s="35">
        <f t="shared" si="139"/>
        <v>58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62.14785254968794</v>
      </c>
      <c r="V128" s="57">
        <v>0</v>
      </c>
      <c r="W128" s="57">
        <v>0</v>
      </c>
      <c r="X128" s="61">
        <f t="shared" si="130"/>
        <v>58</v>
      </c>
      <c r="Y128" s="40">
        <f t="shared" si="140"/>
        <v>0</v>
      </c>
      <c r="Z128" s="40">
        <f t="shared" si="141"/>
        <v>0</v>
      </c>
      <c r="AA128" s="44">
        <f t="shared" si="142"/>
        <v>3604.5754478819003</v>
      </c>
      <c r="AB128" s="35">
        <f t="shared" si="143"/>
        <v>58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67.383162498316324</v>
      </c>
      <c r="AD128" s="57">
        <v>0</v>
      </c>
      <c r="AE128" s="57">
        <v>0</v>
      </c>
      <c r="AF128" s="61">
        <f t="shared" si="131"/>
        <v>58</v>
      </c>
      <c r="AG128" s="40">
        <f t="shared" si="144"/>
        <v>0</v>
      </c>
      <c r="AH128" s="40">
        <f t="shared" si="145"/>
        <v>0</v>
      </c>
      <c r="AI128" s="44">
        <f t="shared" si="146"/>
        <v>3908.2234249023468</v>
      </c>
      <c r="AJ128" s="35">
        <f t="shared" si="132"/>
        <v>58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72.922826528995856</v>
      </c>
      <c r="AL128" s="57">
        <v>0</v>
      </c>
      <c r="AM128" s="57">
        <v>0</v>
      </c>
      <c r="AN128" s="61">
        <f t="shared" si="133"/>
        <v>58</v>
      </c>
      <c r="AO128" s="40">
        <f t="shared" si="147"/>
        <v>0</v>
      </c>
      <c r="AP128" s="40">
        <f t="shared" si="148"/>
        <v>0</v>
      </c>
      <c r="AQ128" s="44">
        <f t="shared" si="149"/>
        <v>4229.5239386817593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37</v>
      </c>
      <c r="G129" s="35">
        <f>SUMIFS(WORKING!$AC$3:$AC$6802,WORKING!$A$3:$A$6802,Results!$D$3,WORKING!$B$3:$B$6802,Results!A129,WORKING!$C$3:$C$6802,Results!C129)/1000</f>
        <v>18507.126889999992</v>
      </c>
      <c r="H129" s="35">
        <f t="shared" si="134"/>
        <v>500.19261864864842</v>
      </c>
      <c r="I129" s="187">
        <v>29</v>
      </c>
      <c r="J129" s="212">
        <v>27940</v>
      </c>
      <c r="K129" s="217">
        <f t="shared" si="135"/>
        <v>963.44827586206895</v>
      </c>
      <c r="L129" s="34">
        <f t="shared" si="128"/>
        <v>29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1050.4068895128883</v>
      </c>
      <c r="N129" s="57">
        <v>0</v>
      </c>
      <c r="O129" s="57">
        <v>0</v>
      </c>
      <c r="P129" s="61">
        <f t="shared" si="129"/>
        <v>29</v>
      </c>
      <c r="Q129" s="40">
        <f t="shared" si="136"/>
        <v>0</v>
      </c>
      <c r="R129" s="40">
        <f t="shared" si="137"/>
        <v>0</v>
      </c>
      <c r="S129" s="44">
        <f t="shared" si="138"/>
        <v>30461.799795873758</v>
      </c>
      <c r="T129" s="35">
        <f t="shared" si="139"/>
        <v>29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1140.229860072825</v>
      </c>
      <c r="V129" s="57">
        <v>0</v>
      </c>
      <c r="W129" s="57">
        <v>0</v>
      </c>
      <c r="X129" s="61">
        <f t="shared" si="130"/>
        <v>29</v>
      </c>
      <c r="Y129" s="40">
        <f t="shared" si="140"/>
        <v>0</v>
      </c>
      <c r="Z129" s="40">
        <f t="shared" si="141"/>
        <v>0</v>
      </c>
      <c r="AA129" s="44">
        <f t="shared" si="142"/>
        <v>33066.665942111926</v>
      </c>
      <c r="AB129" s="35">
        <f t="shared" si="143"/>
        <v>29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1236.577236112194</v>
      </c>
      <c r="AD129" s="57">
        <v>0</v>
      </c>
      <c r="AE129" s="57">
        <v>0</v>
      </c>
      <c r="AF129" s="61">
        <f t="shared" si="131"/>
        <v>29</v>
      </c>
      <c r="AG129" s="40">
        <f t="shared" si="144"/>
        <v>0</v>
      </c>
      <c r="AH129" s="40">
        <f t="shared" si="145"/>
        <v>0</v>
      </c>
      <c r="AI129" s="44">
        <f t="shared" si="146"/>
        <v>35860.739847253622</v>
      </c>
      <c r="AJ129" s="35">
        <f t="shared" si="132"/>
        <v>29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1338.5571622439545</v>
      </c>
      <c r="AL129" s="57">
        <v>0</v>
      </c>
      <c r="AM129" s="57">
        <v>0</v>
      </c>
      <c r="AN129" s="61">
        <f t="shared" si="133"/>
        <v>29</v>
      </c>
      <c r="AO129" s="40">
        <f t="shared" si="147"/>
        <v>0</v>
      </c>
      <c r="AP129" s="40">
        <f t="shared" si="148"/>
        <v>0</v>
      </c>
      <c r="AQ129" s="44">
        <f t="shared" si="149"/>
        <v>38818.157705074678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4</v>
      </c>
      <c r="G130" s="35">
        <f>SUMIFS(WORKING!$AC$3:$AC$6802,WORKING!$A$3:$A$6802,Results!$D$3,WORKING!$B$3:$B$6802,Results!A130,WORKING!$C$3:$C$6802,Results!C130)/1000</f>
        <v>2398.3867600000003</v>
      </c>
      <c r="H130" s="35">
        <f t="shared" si="134"/>
        <v>599.59669000000008</v>
      </c>
      <c r="I130" s="187">
        <v>99</v>
      </c>
      <c r="J130" s="212">
        <v>10453</v>
      </c>
      <c r="K130" s="217">
        <f t="shared" si="135"/>
        <v>105.58585858585859</v>
      </c>
      <c r="L130" s="34">
        <f t="shared" si="128"/>
        <v>99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115.2354347699978</v>
      </c>
      <c r="N130" s="57">
        <v>0</v>
      </c>
      <c r="O130" s="57">
        <v>0</v>
      </c>
      <c r="P130" s="61">
        <f t="shared" si="129"/>
        <v>99</v>
      </c>
      <c r="Q130" s="40">
        <f t="shared" si="136"/>
        <v>0</v>
      </c>
      <c r="R130" s="40">
        <f t="shared" si="137"/>
        <v>0</v>
      </c>
      <c r="S130" s="44">
        <f t="shared" si="138"/>
        <v>11408.308042229783</v>
      </c>
      <c r="T130" s="35">
        <f t="shared" si="139"/>
        <v>99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125.06559107050607</v>
      </c>
      <c r="V130" s="57">
        <v>0</v>
      </c>
      <c r="W130" s="57">
        <v>9</v>
      </c>
      <c r="X130" s="61">
        <f t="shared" si="130"/>
        <v>90</v>
      </c>
      <c r="Y130" s="40">
        <f t="shared" si="140"/>
        <v>0</v>
      </c>
      <c r="Z130" s="40">
        <f t="shared" si="141"/>
        <v>-1125.5903196345546</v>
      </c>
      <c r="AA130" s="44">
        <f t="shared" si="142"/>
        <v>11255.903196345547</v>
      </c>
      <c r="AB130" s="35">
        <f t="shared" si="143"/>
        <v>90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135.60745415010174</v>
      </c>
      <c r="AD130" s="57">
        <v>0</v>
      </c>
      <c r="AE130" s="57">
        <v>0</v>
      </c>
      <c r="AF130" s="61">
        <f t="shared" si="131"/>
        <v>90</v>
      </c>
      <c r="AG130" s="40">
        <f t="shared" si="144"/>
        <v>0</v>
      </c>
      <c r="AH130" s="40">
        <f t="shared" si="145"/>
        <v>0</v>
      </c>
      <c r="AI130" s="44">
        <f t="shared" si="146"/>
        <v>12204.670873509158</v>
      </c>
      <c r="AJ130" s="35">
        <f t="shared" si="132"/>
        <v>90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146.7628036935462</v>
      </c>
      <c r="AL130" s="57">
        <v>0</v>
      </c>
      <c r="AM130" s="57">
        <v>0</v>
      </c>
      <c r="AN130" s="61">
        <f t="shared" si="133"/>
        <v>90</v>
      </c>
      <c r="AO130" s="40">
        <f t="shared" si="147"/>
        <v>0</v>
      </c>
      <c r="AP130" s="40">
        <f t="shared" si="148"/>
        <v>0</v>
      </c>
      <c r="AQ130" s="44">
        <f t="shared" si="149"/>
        <v>13208.652332419158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32</v>
      </c>
      <c r="G131" s="35">
        <f>SUMIFS(WORKING!$AC$3:$AC$6802,WORKING!$A$3:$A$6802,Results!$D$3,WORKING!$B$3:$B$6802,Results!A131,WORKING!$C$3:$C$6802,Results!C131)/1000</f>
        <v>23908.152599999998</v>
      </c>
      <c r="H131" s="35">
        <f t="shared" si="134"/>
        <v>747.12976874999993</v>
      </c>
      <c r="I131" s="187">
        <v>35</v>
      </c>
      <c r="J131" s="212">
        <v>58523</v>
      </c>
      <c r="K131" s="217">
        <f t="shared" si="135"/>
        <v>1672.0857142857142</v>
      </c>
      <c r="L131" s="34">
        <f t="shared" si="128"/>
        <v>35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1825.6388792854113</v>
      </c>
      <c r="N131" s="57">
        <v>0</v>
      </c>
      <c r="O131" s="57">
        <v>0</v>
      </c>
      <c r="P131" s="61">
        <f t="shared" si="129"/>
        <v>35</v>
      </c>
      <c r="Q131" s="40">
        <f t="shared" si="136"/>
        <v>0</v>
      </c>
      <c r="R131" s="40">
        <f t="shared" si="137"/>
        <v>0</v>
      </c>
      <c r="S131" s="44">
        <f t="shared" si="138"/>
        <v>63897.3607749894</v>
      </c>
      <c r="T131" s="35">
        <f t="shared" si="139"/>
        <v>35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1982.1783209970058</v>
      </c>
      <c r="V131" s="57">
        <v>0</v>
      </c>
      <c r="W131" s="57">
        <v>0</v>
      </c>
      <c r="X131" s="61">
        <f t="shared" si="130"/>
        <v>35</v>
      </c>
      <c r="Y131" s="40">
        <f t="shared" si="140"/>
        <v>0</v>
      </c>
      <c r="Z131" s="40">
        <f t="shared" si="141"/>
        <v>0</v>
      </c>
      <c r="AA131" s="44">
        <f t="shared" si="142"/>
        <v>69376.241234895206</v>
      </c>
      <c r="AB131" s="35">
        <f t="shared" si="143"/>
        <v>35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2150.1288942067022</v>
      </c>
      <c r="AD131" s="57">
        <v>0</v>
      </c>
      <c r="AE131" s="57">
        <v>0</v>
      </c>
      <c r="AF131" s="61">
        <f t="shared" si="131"/>
        <v>35</v>
      </c>
      <c r="AG131" s="40">
        <f t="shared" si="144"/>
        <v>0</v>
      </c>
      <c r="AH131" s="40">
        <f t="shared" si="145"/>
        <v>0</v>
      </c>
      <c r="AI131" s="44">
        <f t="shared" si="146"/>
        <v>75254.511297234581</v>
      </c>
      <c r="AJ131" s="35">
        <f t="shared" si="132"/>
        <v>35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2327.9464347075391</v>
      </c>
      <c r="AL131" s="57">
        <v>0</v>
      </c>
      <c r="AM131" s="57">
        <v>0</v>
      </c>
      <c r="AN131" s="61">
        <f t="shared" si="133"/>
        <v>35</v>
      </c>
      <c r="AO131" s="40">
        <f t="shared" si="147"/>
        <v>0</v>
      </c>
      <c r="AP131" s="40">
        <f t="shared" si="148"/>
        <v>0</v>
      </c>
      <c r="AQ131" s="44">
        <f t="shared" si="149"/>
        <v>81478.125214763873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14</v>
      </c>
      <c r="G132" s="35">
        <f>SUMIFS(WORKING!$AC$3:$AC$6802,WORKING!$A$3:$A$6802,Results!$D$3,WORKING!$B$3:$B$6802,Results!A132,WORKING!$C$3:$C$6802,Results!C132)/1000</f>
        <v>12775.729590000001</v>
      </c>
      <c r="H132" s="35">
        <f t="shared" si="134"/>
        <v>912.55211357142866</v>
      </c>
      <c r="I132" s="187">
        <v>34</v>
      </c>
      <c r="J132" s="212">
        <v>21129</v>
      </c>
      <c r="K132" s="217">
        <f t="shared" si="135"/>
        <v>621.44117647058829</v>
      </c>
      <c r="L132" s="34">
        <f t="shared" si="128"/>
        <v>34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651.12835696137836</v>
      </c>
      <c r="N132" s="57">
        <v>0</v>
      </c>
      <c r="O132" s="57">
        <v>0</v>
      </c>
      <c r="P132" s="61">
        <f t="shared" si="129"/>
        <v>34</v>
      </c>
      <c r="Q132" s="40">
        <f t="shared" si="136"/>
        <v>0</v>
      </c>
      <c r="R132" s="40">
        <f t="shared" si="137"/>
        <v>0</v>
      </c>
      <c r="S132" s="44">
        <f t="shared" si="138"/>
        <v>22138.364136686865</v>
      </c>
      <c r="T132" s="35">
        <f t="shared" si="139"/>
        <v>34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700.0655983342283</v>
      </c>
      <c r="V132" s="57">
        <v>0</v>
      </c>
      <c r="W132" s="57">
        <v>0</v>
      </c>
      <c r="X132" s="61">
        <f t="shared" si="130"/>
        <v>34</v>
      </c>
      <c r="Y132" s="40">
        <f t="shared" si="140"/>
        <v>0</v>
      </c>
      <c r="Z132" s="40">
        <f t="shared" si="141"/>
        <v>0</v>
      </c>
      <c r="AA132" s="44">
        <f t="shared" si="142"/>
        <v>23802.230343363761</v>
      </c>
      <c r="AB132" s="35">
        <f t="shared" si="143"/>
        <v>34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751.97076880770999</v>
      </c>
      <c r="AD132" s="57">
        <v>0</v>
      </c>
      <c r="AE132" s="57">
        <v>1</v>
      </c>
      <c r="AF132" s="61">
        <f t="shared" si="131"/>
        <v>33</v>
      </c>
      <c r="AG132" s="40">
        <f t="shared" si="144"/>
        <v>0</v>
      </c>
      <c r="AH132" s="40">
        <f t="shared" si="145"/>
        <v>-751.97076880770999</v>
      </c>
      <c r="AI132" s="44">
        <f t="shared" si="146"/>
        <v>24815.03537065443</v>
      </c>
      <c r="AJ132" s="35">
        <f t="shared" si="132"/>
        <v>33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806.19891234259694</v>
      </c>
      <c r="AL132" s="57">
        <v>0</v>
      </c>
      <c r="AM132" s="57">
        <v>1</v>
      </c>
      <c r="AN132" s="61">
        <f t="shared" si="133"/>
        <v>32</v>
      </c>
      <c r="AO132" s="40">
        <f t="shared" si="147"/>
        <v>0</v>
      </c>
      <c r="AP132" s="40">
        <f t="shared" si="148"/>
        <v>-806.19891234259694</v>
      </c>
      <c r="AQ132" s="44">
        <f t="shared" si="149"/>
        <v>25798.365194963102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6</v>
      </c>
      <c r="G133" s="35">
        <f>SUMIFS(WORKING!$AC$3:$AC$6802,WORKING!$A$3:$A$6802,Results!$D$3,WORKING!$B$3:$B$6802,Results!A133,WORKING!$C$3:$C$6802,Results!C133)/1000</f>
        <v>5740.5685600000006</v>
      </c>
      <c r="H133" s="35">
        <f t="shared" si="134"/>
        <v>956.76142666666681</v>
      </c>
      <c r="I133" s="187">
        <v>10</v>
      </c>
      <c r="J133" s="212">
        <v>9006</v>
      </c>
      <c r="K133" s="217">
        <f t="shared" si="135"/>
        <v>900.6</v>
      </c>
      <c r="L133" s="34">
        <f t="shared" si="128"/>
        <v>10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944.17487313497884</v>
      </c>
      <c r="N133" s="57">
        <v>0</v>
      </c>
      <c r="O133" s="57">
        <v>0</v>
      </c>
      <c r="P133" s="61">
        <f t="shared" si="129"/>
        <v>10</v>
      </c>
      <c r="Q133" s="40">
        <f t="shared" si="136"/>
        <v>0</v>
      </c>
      <c r="R133" s="40">
        <f t="shared" si="137"/>
        <v>0</v>
      </c>
      <c r="S133" s="44">
        <f t="shared" si="138"/>
        <v>9441.7487313497877</v>
      </c>
      <c r="T133" s="35">
        <f t="shared" si="139"/>
        <v>10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1015.7304644306405</v>
      </c>
      <c r="V133" s="57">
        <v>0</v>
      </c>
      <c r="W133" s="57">
        <v>0</v>
      </c>
      <c r="X133" s="61">
        <f t="shared" si="130"/>
        <v>10</v>
      </c>
      <c r="Y133" s="40">
        <f t="shared" si="140"/>
        <v>0</v>
      </c>
      <c r="Z133" s="40">
        <f t="shared" si="141"/>
        <v>0</v>
      </c>
      <c r="AA133" s="44">
        <f t="shared" si="142"/>
        <v>10157.304644306405</v>
      </c>
      <c r="AB133" s="35">
        <f t="shared" si="143"/>
        <v>10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1091.6781370818162</v>
      </c>
      <c r="AD133" s="57">
        <v>0</v>
      </c>
      <c r="AE133" s="57">
        <v>0</v>
      </c>
      <c r="AF133" s="61">
        <f t="shared" si="131"/>
        <v>10</v>
      </c>
      <c r="AG133" s="40">
        <f t="shared" si="144"/>
        <v>0</v>
      </c>
      <c r="AH133" s="40">
        <f t="shared" si="145"/>
        <v>0</v>
      </c>
      <c r="AI133" s="44">
        <f t="shared" si="146"/>
        <v>10916.781370818162</v>
      </c>
      <c r="AJ133" s="35">
        <f t="shared" si="132"/>
        <v>10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1171.0886572323955</v>
      </c>
      <c r="AL133" s="57">
        <v>0</v>
      </c>
      <c r="AM133" s="57">
        <v>0</v>
      </c>
      <c r="AN133" s="61">
        <f t="shared" si="133"/>
        <v>10</v>
      </c>
      <c r="AO133" s="40">
        <f t="shared" si="147"/>
        <v>0</v>
      </c>
      <c r="AP133" s="40">
        <f t="shared" si="148"/>
        <v>0</v>
      </c>
      <c r="AQ133" s="44">
        <f t="shared" si="149"/>
        <v>11710.886572323954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1451.9341899999999</v>
      </c>
      <c r="H134" s="35">
        <f t="shared" si="134"/>
        <v>1451.9341899999999</v>
      </c>
      <c r="I134" s="187">
        <v>2</v>
      </c>
      <c r="J134" s="212">
        <v>2749</v>
      </c>
      <c r="K134" s="217">
        <f t="shared" si="135"/>
        <v>1374.5</v>
      </c>
      <c r="L134" s="34">
        <f t="shared" si="128"/>
        <v>2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1440.873713691725</v>
      </c>
      <c r="N134" s="57">
        <v>0</v>
      </c>
      <c r="O134" s="57">
        <v>0</v>
      </c>
      <c r="P134" s="61">
        <f t="shared" si="129"/>
        <v>2</v>
      </c>
      <c r="Q134" s="40">
        <f t="shared" si="136"/>
        <v>0</v>
      </c>
      <c r="R134" s="40">
        <f t="shared" si="137"/>
        <v>0</v>
      </c>
      <c r="S134" s="44">
        <f t="shared" si="138"/>
        <v>2881.74742738345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1549.9319702183357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3099.8639404366713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1665.6718621595103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3331.3437243190206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1786.6738844225783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3573.3477688451567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755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37373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134</v>
      </c>
      <c r="G140" s="41">
        <f>SUM(G120:G139)</f>
        <v>113056.54136999999</v>
      </c>
      <c r="H140" s="41">
        <f>IFERROR(G140/F140,0)</f>
        <v>843.70553261194027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505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236935</v>
      </c>
      <c r="K140" s="41">
        <f>IFERROR(J140/I140,"")</f>
        <v>469.1782178217822</v>
      </c>
      <c r="L140" s="41">
        <f>SUM(L120:L139)</f>
        <v>505</v>
      </c>
      <c r="M140" s="41">
        <f>IFERROR(S140/P140,0)</f>
        <v>428.07509798307967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505</v>
      </c>
      <c r="Q140" s="41">
        <f t="shared" si="151"/>
        <v>0</v>
      </c>
      <c r="R140" s="41">
        <f t="shared" si="151"/>
        <v>0</v>
      </c>
      <c r="S140" s="45">
        <f t="shared" si="151"/>
        <v>216177.92448145524</v>
      </c>
      <c r="T140" s="41">
        <f t="shared" si="151"/>
        <v>505</v>
      </c>
      <c r="U140" s="41">
        <f>IFERROR(AA140/X140,0)</f>
        <v>470.09518600216836</v>
      </c>
      <c r="V140" s="41">
        <f t="shared" ref="V140:AB140" si="152">SUM(V120:V139)</f>
        <v>0</v>
      </c>
      <c r="W140" s="41">
        <f t="shared" si="152"/>
        <v>9</v>
      </c>
      <c r="X140" s="41">
        <f t="shared" si="152"/>
        <v>496</v>
      </c>
      <c r="Y140" s="41">
        <f t="shared" si="152"/>
        <v>0</v>
      </c>
      <c r="Z140" s="41">
        <f t="shared" si="152"/>
        <v>-1125.5903196345546</v>
      </c>
      <c r="AA140" s="45">
        <f t="shared" si="152"/>
        <v>233167.2122570755</v>
      </c>
      <c r="AB140" s="41">
        <f t="shared" si="152"/>
        <v>496</v>
      </c>
      <c r="AC140" s="41">
        <f>IFERROR(AI140/AF140,0)</f>
        <v>508.73070099845933</v>
      </c>
      <c r="AD140" s="41">
        <f t="shared" ref="AD140:AJ140" si="153">SUM(AD120:AD139)</f>
        <v>0</v>
      </c>
      <c r="AE140" s="41">
        <f t="shared" si="153"/>
        <v>2</v>
      </c>
      <c r="AF140" s="41">
        <f t="shared" si="153"/>
        <v>494</v>
      </c>
      <c r="AG140" s="41">
        <f t="shared" si="153"/>
        <v>0</v>
      </c>
      <c r="AH140" s="41">
        <f t="shared" si="153"/>
        <v>-1157.4922543970422</v>
      </c>
      <c r="AI140" s="45">
        <f t="shared" si="153"/>
        <v>251312.96629323892</v>
      </c>
      <c r="AJ140" s="41">
        <f t="shared" si="153"/>
        <v>494</v>
      </c>
      <c r="AK140" s="41">
        <f>IFERROR(AQ140/AN140,0)</f>
        <v>549.31353994013739</v>
      </c>
      <c r="AL140" s="41">
        <f t="shared" ref="AL140:AQ140" si="154">SUM(AL120:AL139)</f>
        <v>0</v>
      </c>
      <c r="AM140" s="41">
        <f t="shared" si="154"/>
        <v>1</v>
      </c>
      <c r="AN140" s="41">
        <f t="shared" si="154"/>
        <v>493</v>
      </c>
      <c r="AO140" s="41">
        <f t="shared" si="154"/>
        <v>0</v>
      </c>
      <c r="AP140" s="41">
        <f t="shared" si="154"/>
        <v>-806.19891234259694</v>
      </c>
      <c r="AQ140" s="45">
        <f t="shared" si="154"/>
        <v>270811.57519048773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282506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297020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314845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338773.22000000003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66328.075518544763</v>
      </c>
      <c r="T142" s="39"/>
      <c r="U142" s="39"/>
      <c r="V142" s="53"/>
      <c r="W142" s="53"/>
      <c r="X142" s="110"/>
      <c r="Y142" s="39"/>
      <c r="Z142" s="39"/>
      <c r="AA142" s="54">
        <f>AA141-AA140</f>
        <v>63852.787742924498</v>
      </c>
      <c r="AB142" s="39"/>
      <c r="AC142" s="53"/>
      <c r="AD142" s="53"/>
      <c r="AE142" s="110"/>
      <c r="AF142" s="39"/>
      <c r="AG142" s="39"/>
      <c r="AH142" s="39"/>
      <c r="AI142" s="54">
        <f>AI141-AI140</f>
        <v>63532.033706761082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67961.644809512305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Restitution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776.55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10</v>
      </c>
      <c r="G151" s="35">
        <f>SUMIFS(WORKING!$AC$3:$AC$6802,WORKING!$A$3:$A$6802,Results!$D$3,WORKING!$B$3:$B$6802,Results!A151,WORKING!$C$3:$C$6802,Results!C151)/1000</f>
        <v>1546.7929800000002</v>
      </c>
      <c r="H151" s="35">
        <f t="shared" si="161"/>
        <v>154.67929800000002</v>
      </c>
      <c r="I151" s="187">
        <v>10</v>
      </c>
      <c r="J151" s="212">
        <v>1562</v>
      </c>
      <c r="K151" s="217">
        <f t="shared" si="162"/>
        <v>156.19999999999999</v>
      </c>
      <c r="L151" s="34">
        <f t="shared" si="155"/>
        <v>10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169.61150684156419</v>
      </c>
      <c r="N151" s="57">
        <v>0</v>
      </c>
      <c r="O151" s="57">
        <v>0</v>
      </c>
      <c r="P151" s="61">
        <f t="shared" si="156"/>
        <v>10</v>
      </c>
      <c r="Q151" s="40">
        <f t="shared" si="163"/>
        <v>0</v>
      </c>
      <c r="R151" s="40">
        <f t="shared" si="164"/>
        <v>0</v>
      </c>
      <c r="S151" s="44">
        <f t="shared" si="165"/>
        <v>1696.1150684156419</v>
      </c>
      <c r="T151" s="35">
        <f t="shared" si="166"/>
        <v>10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183.90496533072263</v>
      </c>
      <c r="V151" s="57">
        <v>0</v>
      </c>
      <c r="W151" s="57">
        <v>0</v>
      </c>
      <c r="X151" s="61">
        <f t="shared" si="157"/>
        <v>10</v>
      </c>
      <c r="Y151" s="40">
        <f t="shared" si="167"/>
        <v>0</v>
      </c>
      <c r="Z151" s="40">
        <f t="shared" si="168"/>
        <v>0</v>
      </c>
      <c r="AA151" s="44">
        <f t="shared" si="169"/>
        <v>1839.0496533072264</v>
      </c>
      <c r="AB151" s="35">
        <f t="shared" si="170"/>
        <v>10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199.21655883889028</v>
      </c>
      <c r="AD151" s="57">
        <v>0</v>
      </c>
      <c r="AE151" s="57">
        <v>0</v>
      </c>
      <c r="AF151" s="61">
        <f t="shared" si="158"/>
        <v>10</v>
      </c>
      <c r="AG151" s="40">
        <f t="shared" si="171"/>
        <v>0</v>
      </c>
      <c r="AH151" s="40">
        <f t="shared" si="172"/>
        <v>0</v>
      </c>
      <c r="AI151" s="44">
        <f t="shared" si="173"/>
        <v>1992.1655883889027</v>
      </c>
      <c r="AJ151" s="35">
        <f t="shared" si="159"/>
        <v>10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215.39912973356547</v>
      </c>
      <c r="AL151" s="57">
        <v>0</v>
      </c>
      <c r="AM151" s="57">
        <v>0</v>
      </c>
      <c r="AN151" s="61">
        <f t="shared" si="160"/>
        <v>10</v>
      </c>
      <c r="AO151" s="40">
        <f t="shared" si="174"/>
        <v>0</v>
      </c>
      <c r="AP151" s="40">
        <f t="shared" si="175"/>
        <v>0</v>
      </c>
      <c r="AQ151" s="44">
        <f t="shared" si="176"/>
        <v>2153.991297335655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46</v>
      </c>
      <c r="G152" s="35">
        <f>SUMIFS(WORKING!$AC$3:$AC$6802,WORKING!$A$3:$A$6802,Results!$D$3,WORKING!$B$3:$B$6802,Results!A152,WORKING!$C$3:$C$6802,Results!C152)/1000</f>
        <v>7889.9850899999992</v>
      </c>
      <c r="H152" s="35">
        <f t="shared" si="161"/>
        <v>171.52141499999999</v>
      </c>
      <c r="I152" s="187">
        <v>113</v>
      </c>
      <c r="J152" s="212">
        <v>7962</v>
      </c>
      <c r="K152" s="217">
        <f t="shared" si="162"/>
        <v>70.460176991150448</v>
      </c>
      <c r="L152" s="34">
        <f t="shared" si="155"/>
        <v>113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76.588939407930269</v>
      </c>
      <c r="N152" s="57">
        <v>0</v>
      </c>
      <c r="O152" s="57">
        <v>0</v>
      </c>
      <c r="P152" s="61">
        <f t="shared" si="156"/>
        <v>113</v>
      </c>
      <c r="Q152" s="40">
        <f t="shared" si="163"/>
        <v>0</v>
      </c>
      <c r="R152" s="40">
        <f t="shared" si="164"/>
        <v>0</v>
      </c>
      <c r="S152" s="44">
        <f t="shared" si="165"/>
        <v>8654.550153096121</v>
      </c>
      <c r="T152" s="35">
        <f t="shared" si="166"/>
        <v>113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83.066992382050813</v>
      </c>
      <c r="V152" s="57">
        <v>0</v>
      </c>
      <c r="W152" s="57">
        <v>0</v>
      </c>
      <c r="X152" s="61">
        <f t="shared" si="157"/>
        <v>113</v>
      </c>
      <c r="Y152" s="40">
        <f t="shared" si="167"/>
        <v>0</v>
      </c>
      <c r="Z152" s="40">
        <f t="shared" si="168"/>
        <v>0</v>
      </c>
      <c r="AA152" s="44">
        <f t="shared" si="169"/>
        <v>9386.5701391717412</v>
      </c>
      <c r="AB152" s="35">
        <f t="shared" si="170"/>
        <v>113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90.008785163614448</v>
      </c>
      <c r="AD152" s="57">
        <v>0</v>
      </c>
      <c r="AE152" s="57">
        <v>0</v>
      </c>
      <c r="AF152" s="61">
        <f t="shared" si="158"/>
        <v>113</v>
      </c>
      <c r="AG152" s="40">
        <f t="shared" si="171"/>
        <v>0</v>
      </c>
      <c r="AH152" s="40">
        <f t="shared" si="172"/>
        <v>0</v>
      </c>
      <c r="AI152" s="44">
        <f t="shared" si="173"/>
        <v>10170.992723488433</v>
      </c>
      <c r="AJ152" s="35">
        <f t="shared" si="159"/>
        <v>113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97.348248057659418</v>
      </c>
      <c r="AL152" s="57">
        <v>0</v>
      </c>
      <c r="AM152" s="57">
        <v>0</v>
      </c>
      <c r="AN152" s="61">
        <f t="shared" si="160"/>
        <v>113</v>
      </c>
      <c r="AO152" s="40">
        <f t="shared" si="174"/>
        <v>0</v>
      </c>
      <c r="AP152" s="40">
        <f t="shared" si="175"/>
        <v>0</v>
      </c>
      <c r="AQ152" s="44">
        <f t="shared" si="176"/>
        <v>11000.352030515514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187</v>
      </c>
      <c r="G153" s="35">
        <f>SUMIFS(WORKING!$AC$3:$AC$6802,WORKING!$A$3:$A$6802,Results!$D$3,WORKING!$B$3:$B$6802,Results!A153,WORKING!$C$3:$C$6802,Results!C153)/1000</f>
        <v>43510.418479999986</v>
      </c>
      <c r="H153" s="35">
        <f t="shared" si="161"/>
        <v>232.67603465240634</v>
      </c>
      <c r="I153" s="187">
        <v>118</v>
      </c>
      <c r="J153" s="212">
        <v>43724</v>
      </c>
      <c r="K153" s="217">
        <f t="shared" si="162"/>
        <v>370.54237288135596</v>
      </c>
      <c r="L153" s="34">
        <f t="shared" si="155"/>
        <v>118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403.06791220860828</v>
      </c>
      <c r="N153" s="57">
        <v>0</v>
      </c>
      <c r="O153" s="57">
        <v>0</v>
      </c>
      <c r="P153" s="61">
        <f t="shared" si="156"/>
        <v>118</v>
      </c>
      <c r="Q153" s="40">
        <f t="shared" si="163"/>
        <v>0</v>
      </c>
      <c r="R153" s="40">
        <f t="shared" si="164"/>
        <v>0</v>
      </c>
      <c r="S153" s="44">
        <f t="shared" si="165"/>
        <v>47562.013640615776</v>
      </c>
      <c r="T153" s="35">
        <f t="shared" si="166"/>
        <v>118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437.24943135967675</v>
      </c>
      <c r="V153" s="57">
        <v>0</v>
      </c>
      <c r="W153" s="57">
        <v>0</v>
      </c>
      <c r="X153" s="61">
        <f t="shared" si="157"/>
        <v>118</v>
      </c>
      <c r="Y153" s="40">
        <f t="shared" si="167"/>
        <v>0</v>
      </c>
      <c r="Z153" s="40">
        <f t="shared" si="168"/>
        <v>0</v>
      </c>
      <c r="AA153" s="44">
        <f t="shared" si="169"/>
        <v>51595.432900441854</v>
      </c>
      <c r="AB153" s="35">
        <f t="shared" si="170"/>
        <v>118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473.88652905981485</v>
      </c>
      <c r="AD153" s="57">
        <v>0</v>
      </c>
      <c r="AE153" s="57">
        <v>0</v>
      </c>
      <c r="AF153" s="61">
        <f t="shared" si="158"/>
        <v>118</v>
      </c>
      <c r="AG153" s="40">
        <f t="shared" si="171"/>
        <v>0</v>
      </c>
      <c r="AH153" s="40">
        <f t="shared" si="172"/>
        <v>0</v>
      </c>
      <c r="AI153" s="44">
        <f t="shared" si="173"/>
        <v>55918.61042905815</v>
      </c>
      <c r="AJ153" s="35">
        <f t="shared" si="159"/>
        <v>118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512.63292763660229</v>
      </c>
      <c r="AL153" s="57">
        <v>0</v>
      </c>
      <c r="AM153" s="57">
        <v>1</v>
      </c>
      <c r="AN153" s="61">
        <f t="shared" si="160"/>
        <v>117</v>
      </c>
      <c r="AO153" s="40">
        <f t="shared" si="174"/>
        <v>0</v>
      </c>
      <c r="AP153" s="40">
        <f t="shared" si="175"/>
        <v>-512.63292763660229</v>
      </c>
      <c r="AQ153" s="44">
        <f t="shared" si="176"/>
        <v>59978.052533482471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110</v>
      </c>
      <c r="G154" s="35">
        <f>SUMIFS(WORKING!$AC$3:$AC$6802,WORKING!$A$3:$A$6802,Results!$D$3,WORKING!$B$3:$B$6802,Results!A154,WORKING!$C$3:$C$6802,Results!C154)/1000</f>
        <v>32179.715320000003</v>
      </c>
      <c r="H154" s="35">
        <f t="shared" si="161"/>
        <v>292.54286654545456</v>
      </c>
      <c r="I154" s="187">
        <v>113</v>
      </c>
      <c r="J154" s="212">
        <v>32304</v>
      </c>
      <c r="K154" s="217">
        <f t="shared" si="162"/>
        <v>285.87610619469024</v>
      </c>
      <c r="L154" s="34">
        <f t="shared" si="155"/>
        <v>113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311.19960093311749</v>
      </c>
      <c r="N154" s="57">
        <v>0</v>
      </c>
      <c r="O154" s="57">
        <v>0</v>
      </c>
      <c r="P154" s="61">
        <f t="shared" si="156"/>
        <v>113</v>
      </c>
      <c r="Q154" s="40">
        <f t="shared" si="163"/>
        <v>0</v>
      </c>
      <c r="R154" s="40">
        <f t="shared" si="164"/>
        <v>0</v>
      </c>
      <c r="S154" s="44">
        <f t="shared" si="165"/>
        <v>35165.554905442274</v>
      </c>
      <c r="T154" s="35">
        <f t="shared" si="166"/>
        <v>113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337.66140397463926</v>
      </c>
      <c r="V154" s="57">
        <v>0</v>
      </c>
      <c r="W154" s="57">
        <v>0</v>
      </c>
      <c r="X154" s="61">
        <f t="shared" si="157"/>
        <v>113</v>
      </c>
      <c r="Y154" s="40">
        <f t="shared" si="167"/>
        <v>0</v>
      </c>
      <c r="Z154" s="40">
        <f t="shared" si="168"/>
        <v>0</v>
      </c>
      <c r="AA154" s="44">
        <f t="shared" si="169"/>
        <v>38155.738649134233</v>
      </c>
      <c r="AB154" s="35">
        <f t="shared" si="170"/>
        <v>113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366.0310265994521</v>
      </c>
      <c r="AD154" s="57">
        <v>0</v>
      </c>
      <c r="AE154" s="57">
        <v>0</v>
      </c>
      <c r="AF154" s="61">
        <f t="shared" si="158"/>
        <v>113</v>
      </c>
      <c r="AG154" s="40">
        <f t="shared" si="171"/>
        <v>0</v>
      </c>
      <c r="AH154" s="40">
        <f t="shared" si="172"/>
        <v>0</v>
      </c>
      <c r="AI154" s="44">
        <f t="shared" si="173"/>
        <v>41361.506005738091</v>
      </c>
      <c r="AJ154" s="35">
        <f t="shared" si="159"/>
        <v>113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396.04215313534047</v>
      </c>
      <c r="AL154" s="57">
        <v>0</v>
      </c>
      <c r="AM154" s="57">
        <v>0</v>
      </c>
      <c r="AN154" s="61">
        <f t="shared" si="160"/>
        <v>113</v>
      </c>
      <c r="AO154" s="40">
        <f t="shared" si="174"/>
        <v>0</v>
      </c>
      <c r="AP154" s="40">
        <f t="shared" si="175"/>
        <v>0</v>
      </c>
      <c r="AQ154" s="44">
        <f t="shared" si="176"/>
        <v>44752.763304293476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139</v>
      </c>
      <c r="G155" s="35">
        <f>SUMIFS(WORKING!$AC$3:$AC$6802,WORKING!$A$3:$A$6802,Results!$D$3,WORKING!$B$3:$B$6802,Results!A155,WORKING!$C$3:$C$6802,Results!C155)/1000</f>
        <v>49382.722679999984</v>
      </c>
      <c r="H155" s="35">
        <f t="shared" si="161"/>
        <v>355.27138618705027</v>
      </c>
      <c r="I155" s="187">
        <v>138</v>
      </c>
      <c r="J155" s="212">
        <v>47951</v>
      </c>
      <c r="K155" s="217">
        <f t="shared" si="162"/>
        <v>347.47101449275362</v>
      </c>
      <c r="L155" s="34">
        <f t="shared" si="155"/>
        <v>138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378.44375701029554</v>
      </c>
      <c r="N155" s="57">
        <v>0</v>
      </c>
      <c r="O155" s="57">
        <v>0</v>
      </c>
      <c r="P155" s="61">
        <f t="shared" si="156"/>
        <v>138</v>
      </c>
      <c r="Q155" s="40">
        <f t="shared" si="163"/>
        <v>0</v>
      </c>
      <c r="R155" s="40">
        <f t="shared" si="164"/>
        <v>0</v>
      </c>
      <c r="S155" s="44">
        <f t="shared" si="165"/>
        <v>52225.238467420786</v>
      </c>
      <c r="T155" s="35">
        <f t="shared" si="166"/>
        <v>138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410.68455764243475</v>
      </c>
      <c r="V155" s="57">
        <v>0</v>
      </c>
      <c r="W155" s="57">
        <v>0</v>
      </c>
      <c r="X155" s="61">
        <f t="shared" si="157"/>
        <v>138</v>
      </c>
      <c r="Y155" s="40">
        <f t="shared" si="167"/>
        <v>0</v>
      </c>
      <c r="Z155" s="40">
        <f t="shared" si="168"/>
        <v>0</v>
      </c>
      <c r="AA155" s="44">
        <f t="shared" si="169"/>
        <v>56674.468954655997</v>
      </c>
      <c r="AB155" s="35">
        <f t="shared" si="170"/>
        <v>138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445.25563196583897</v>
      </c>
      <c r="AD155" s="57">
        <v>0</v>
      </c>
      <c r="AE155" s="57">
        <v>0</v>
      </c>
      <c r="AF155" s="61">
        <f t="shared" si="158"/>
        <v>138</v>
      </c>
      <c r="AG155" s="40">
        <f t="shared" si="171"/>
        <v>0</v>
      </c>
      <c r="AH155" s="40">
        <f t="shared" si="172"/>
        <v>0</v>
      </c>
      <c r="AI155" s="44">
        <f t="shared" si="173"/>
        <v>61445.277211285778</v>
      </c>
      <c r="AJ155" s="35">
        <f t="shared" si="159"/>
        <v>138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481.83392112501122</v>
      </c>
      <c r="AL155" s="57">
        <v>0</v>
      </c>
      <c r="AM155" s="57">
        <v>0</v>
      </c>
      <c r="AN155" s="61">
        <f t="shared" si="160"/>
        <v>138</v>
      </c>
      <c r="AO155" s="40">
        <f t="shared" si="174"/>
        <v>0</v>
      </c>
      <c r="AP155" s="40">
        <f t="shared" si="175"/>
        <v>0</v>
      </c>
      <c r="AQ155" s="44">
        <f t="shared" si="176"/>
        <v>66493.081115251553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26</v>
      </c>
      <c r="G156" s="35">
        <f>SUMIFS(WORKING!$AC$3:$AC$6802,WORKING!$A$3:$A$6802,Results!$D$3,WORKING!$B$3:$B$6802,Results!A156,WORKING!$C$3:$C$6802,Results!C156)/1000</f>
        <v>14041.144859999999</v>
      </c>
      <c r="H156" s="35">
        <f t="shared" si="161"/>
        <v>540.04403307692303</v>
      </c>
      <c r="I156" s="187">
        <v>36</v>
      </c>
      <c r="J156" s="212">
        <v>12680</v>
      </c>
      <c r="K156" s="217">
        <f t="shared" si="162"/>
        <v>352.22222222222223</v>
      </c>
      <c r="L156" s="34">
        <f t="shared" si="155"/>
        <v>36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383.85570455137304</v>
      </c>
      <c r="N156" s="57">
        <v>0</v>
      </c>
      <c r="O156" s="57">
        <v>0</v>
      </c>
      <c r="P156" s="61">
        <f t="shared" si="156"/>
        <v>36</v>
      </c>
      <c r="Q156" s="40">
        <f t="shared" si="163"/>
        <v>0</v>
      </c>
      <c r="R156" s="40">
        <f t="shared" si="164"/>
        <v>0</v>
      </c>
      <c r="S156" s="44">
        <f t="shared" si="165"/>
        <v>13818.805363849429</v>
      </c>
      <c r="T156" s="35">
        <f t="shared" si="166"/>
        <v>36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416.63024923683184</v>
      </c>
      <c r="V156" s="57">
        <v>0</v>
      </c>
      <c r="W156" s="57">
        <v>0</v>
      </c>
      <c r="X156" s="61">
        <f t="shared" si="157"/>
        <v>36</v>
      </c>
      <c r="Y156" s="40">
        <f t="shared" si="167"/>
        <v>0</v>
      </c>
      <c r="Z156" s="40">
        <f t="shared" si="168"/>
        <v>0</v>
      </c>
      <c r="AA156" s="44">
        <f t="shared" si="169"/>
        <v>14998.688972525946</v>
      </c>
      <c r="AB156" s="35">
        <f t="shared" si="170"/>
        <v>36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451.78067433400173</v>
      </c>
      <c r="AD156" s="57">
        <v>1</v>
      </c>
      <c r="AE156" s="57">
        <v>0</v>
      </c>
      <c r="AF156" s="61">
        <f t="shared" si="158"/>
        <v>37</v>
      </c>
      <c r="AG156" s="40">
        <f t="shared" si="171"/>
        <v>451.78067433400173</v>
      </c>
      <c r="AH156" s="40">
        <f t="shared" si="172"/>
        <v>0</v>
      </c>
      <c r="AI156" s="44">
        <f t="shared" si="173"/>
        <v>16715.884950358064</v>
      </c>
      <c r="AJ156" s="35">
        <f t="shared" si="159"/>
        <v>37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488.98041286241454</v>
      </c>
      <c r="AL156" s="57">
        <v>0</v>
      </c>
      <c r="AM156" s="57">
        <v>0</v>
      </c>
      <c r="AN156" s="61">
        <f t="shared" si="160"/>
        <v>37</v>
      </c>
      <c r="AO156" s="40">
        <f t="shared" si="174"/>
        <v>0</v>
      </c>
      <c r="AP156" s="40">
        <f t="shared" si="175"/>
        <v>0</v>
      </c>
      <c r="AQ156" s="44">
        <f t="shared" si="176"/>
        <v>18092.275275909338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141</v>
      </c>
      <c r="G157" s="35">
        <f>SUMIFS(WORKING!$AC$3:$AC$6802,WORKING!$A$3:$A$6802,Results!$D$3,WORKING!$B$3:$B$6802,Results!A157,WORKING!$C$3:$C$6802,Results!C157)/1000</f>
        <v>72372.390650000016</v>
      </c>
      <c r="H157" s="35">
        <f t="shared" si="161"/>
        <v>513.27936631205682</v>
      </c>
      <c r="I157" s="187">
        <v>132</v>
      </c>
      <c r="J157" s="212">
        <v>72411</v>
      </c>
      <c r="K157" s="217">
        <f t="shared" si="162"/>
        <v>548.56818181818187</v>
      </c>
      <c r="L157" s="34">
        <f t="shared" si="155"/>
        <v>132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598.05809289164154</v>
      </c>
      <c r="N157" s="57">
        <v>0</v>
      </c>
      <c r="O157" s="57">
        <v>0</v>
      </c>
      <c r="P157" s="61">
        <f t="shared" si="156"/>
        <v>132</v>
      </c>
      <c r="Q157" s="40">
        <f t="shared" si="163"/>
        <v>0</v>
      </c>
      <c r="R157" s="40">
        <f t="shared" si="164"/>
        <v>0</v>
      </c>
      <c r="S157" s="44">
        <f t="shared" si="165"/>
        <v>78943.668261696686</v>
      </c>
      <c r="T157" s="35">
        <f t="shared" si="166"/>
        <v>132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649.1909755004101</v>
      </c>
      <c r="V157" s="57">
        <v>0</v>
      </c>
      <c r="W157" s="57">
        <v>0</v>
      </c>
      <c r="X157" s="61">
        <f t="shared" si="157"/>
        <v>132</v>
      </c>
      <c r="Y157" s="40">
        <f t="shared" si="167"/>
        <v>0</v>
      </c>
      <c r="Z157" s="40">
        <f t="shared" si="168"/>
        <v>0</v>
      </c>
      <c r="AA157" s="44">
        <f t="shared" si="169"/>
        <v>85693.208766054129</v>
      </c>
      <c r="AB157" s="35">
        <f t="shared" si="170"/>
        <v>132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704.03722353417334</v>
      </c>
      <c r="AD157" s="57">
        <v>1</v>
      </c>
      <c r="AE157" s="57">
        <v>1</v>
      </c>
      <c r="AF157" s="61">
        <f t="shared" si="158"/>
        <v>132</v>
      </c>
      <c r="AG157" s="40">
        <f t="shared" si="171"/>
        <v>704.03722353417334</v>
      </c>
      <c r="AH157" s="40">
        <f t="shared" si="172"/>
        <v>-704.03722353417334</v>
      </c>
      <c r="AI157" s="44">
        <f t="shared" si="173"/>
        <v>92932.913506510886</v>
      </c>
      <c r="AJ157" s="35">
        <f t="shared" si="159"/>
        <v>132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762.08904604104089</v>
      </c>
      <c r="AL157" s="57">
        <v>0</v>
      </c>
      <c r="AM157" s="57">
        <v>0</v>
      </c>
      <c r="AN157" s="61">
        <f t="shared" si="160"/>
        <v>132</v>
      </c>
      <c r="AO157" s="40">
        <f t="shared" si="174"/>
        <v>0</v>
      </c>
      <c r="AP157" s="40">
        <f t="shared" si="175"/>
        <v>0</v>
      </c>
      <c r="AQ157" s="44">
        <f t="shared" si="176"/>
        <v>100595.7540774174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17</v>
      </c>
      <c r="G158" s="35">
        <f>SUMIFS(WORKING!$AC$3:$AC$6802,WORKING!$A$3:$A$6802,Results!$D$3,WORKING!$B$3:$B$6802,Results!A158,WORKING!$C$3:$C$6802,Results!C158)/1000</f>
        <v>11371.219220000001</v>
      </c>
      <c r="H158" s="35">
        <f t="shared" si="161"/>
        <v>668.89524823529416</v>
      </c>
      <c r="I158" s="187">
        <v>26</v>
      </c>
      <c r="J158" s="212">
        <v>9618</v>
      </c>
      <c r="K158" s="217">
        <f t="shared" si="162"/>
        <v>369.92307692307691</v>
      </c>
      <c r="L158" s="34">
        <f t="shared" si="155"/>
        <v>26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403.82925562116787</v>
      </c>
      <c r="N158" s="57">
        <v>0</v>
      </c>
      <c r="O158" s="57">
        <v>0</v>
      </c>
      <c r="P158" s="61">
        <f t="shared" si="156"/>
        <v>26</v>
      </c>
      <c r="Q158" s="40">
        <f t="shared" si="163"/>
        <v>0</v>
      </c>
      <c r="R158" s="40">
        <f t="shared" si="164"/>
        <v>0</v>
      </c>
      <c r="S158" s="44">
        <f t="shared" si="165"/>
        <v>10499.560646150365</v>
      </c>
      <c r="T158" s="35">
        <f t="shared" si="166"/>
        <v>26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438.38495232472502</v>
      </c>
      <c r="V158" s="57">
        <v>0</v>
      </c>
      <c r="W158" s="57">
        <v>0</v>
      </c>
      <c r="X158" s="61">
        <f t="shared" si="157"/>
        <v>26</v>
      </c>
      <c r="Y158" s="40">
        <f t="shared" si="167"/>
        <v>0</v>
      </c>
      <c r="Z158" s="40">
        <f t="shared" si="168"/>
        <v>0</v>
      </c>
      <c r="AA158" s="44">
        <f t="shared" si="169"/>
        <v>11398.00876044285</v>
      </c>
      <c r="AB158" s="35">
        <f t="shared" si="170"/>
        <v>26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475.45281823563624</v>
      </c>
      <c r="AD158" s="57">
        <v>0</v>
      </c>
      <c r="AE158" s="57">
        <v>0</v>
      </c>
      <c r="AF158" s="61">
        <f t="shared" si="158"/>
        <v>26</v>
      </c>
      <c r="AG158" s="40">
        <f t="shared" si="171"/>
        <v>0</v>
      </c>
      <c r="AH158" s="40">
        <f t="shared" si="172"/>
        <v>0</v>
      </c>
      <c r="AI158" s="44">
        <f t="shared" si="173"/>
        <v>12361.773274126543</v>
      </c>
      <c r="AJ158" s="35">
        <f t="shared" si="159"/>
        <v>26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514.6902339741697</v>
      </c>
      <c r="AL158" s="57">
        <v>0</v>
      </c>
      <c r="AM158" s="57">
        <v>0</v>
      </c>
      <c r="AN158" s="61">
        <f t="shared" si="160"/>
        <v>26</v>
      </c>
      <c r="AO158" s="40">
        <f t="shared" si="174"/>
        <v>0</v>
      </c>
      <c r="AP158" s="40">
        <f t="shared" si="175"/>
        <v>0</v>
      </c>
      <c r="AQ158" s="44">
        <f t="shared" si="176"/>
        <v>13381.946083328412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50</v>
      </c>
      <c r="G159" s="35">
        <f>SUMIFS(WORKING!$AC$3:$AC$6802,WORKING!$A$3:$A$6802,Results!$D$3,WORKING!$B$3:$B$6802,Results!A159,WORKING!$C$3:$C$6802,Results!C159)/1000</f>
        <v>35537.520930000006</v>
      </c>
      <c r="H159" s="35">
        <f t="shared" si="161"/>
        <v>710.7504186000001</v>
      </c>
      <c r="I159" s="187">
        <v>40</v>
      </c>
      <c r="J159" s="212">
        <v>37318</v>
      </c>
      <c r="K159" s="217">
        <f t="shared" si="162"/>
        <v>932.95</v>
      </c>
      <c r="L159" s="34">
        <f t="shared" si="155"/>
        <v>40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1018.4770923724768</v>
      </c>
      <c r="N159" s="57">
        <v>0</v>
      </c>
      <c r="O159" s="57">
        <v>0</v>
      </c>
      <c r="P159" s="61">
        <f t="shared" si="156"/>
        <v>40</v>
      </c>
      <c r="Q159" s="40">
        <f t="shared" si="163"/>
        <v>0</v>
      </c>
      <c r="R159" s="40">
        <f t="shared" si="164"/>
        <v>0</v>
      </c>
      <c r="S159" s="44">
        <f t="shared" si="165"/>
        <v>40739.083694899076</v>
      </c>
      <c r="T159" s="35">
        <f t="shared" si="166"/>
        <v>40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1105.6449022433928</v>
      </c>
      <c r="V159" s="57">
        <v>0</v>
      </c>
      <c r="W159" s="57">
        <v>0</v>
      </c>
      <c r="X159" s="61">
        <f t="shared" si="157"/>
        <v>40</v>
      </c>
      <c r="Y159" s="40">
        <f t="shared" si="167"/>
        <v>0</v>
      </c>
      <c r="Z159" s="40">
        <f t="shared" si="168"/>
        <v>0</v>
      </c>
      <c r="AA159" s="44">
        <f t="shared" si="169"/>
        <v>44225.796089735712</v>
      </c>
      <c r="AB159" s="35">
        <f t="shared" si="170"/>
        <v>40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1199.1513424901741</v>
      </c>
      <c r="AD159" s="57">
        <v>0</v>
      </c>
      <c r="AE159" s="57">
        <v>0</v>
      </c>
      <c r="AF159" s="61">
        <f t="shared" si="158"/>
        <v>40</v>
      </c>
      <c r="AG159" s="40">
        <f t="shared" si="171"/>
        <v>0</v>
      </c>
      <c r="AH159" s="40">
        <f t="shared" si="172"/>
        <v>0</v>
      </c>
      <c r="AI159" s="44">
        <f t="shared" si="173"/>
        <v>47966.053699606964</v>
      </c>
      <c r="AJ159" s="35">
        <f t="shared" si="159"/>
        <v>40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1298.1325576752865</v>
      </c>
      <c r="AL159" s="57">
        <v>0</v>
      </c>
      <c r="AM159" s="57">
        <v>0</v>
      </c>
      <c r="AN159" s="61">
        <f t="shared" si="160"/>
        <v>40</v>
      </c>
      <c r="AO159" s="40">
        <f t="shared" si="174"/>
        <v>0</v>
      </c>
      <c r="AP159" s="40">
        <f t="shared" si="175"/>
        <v>0</v>
      </c>
      <c r="AQ159" s="44">
        <f t="shared" si="176"/>
        <v>51925.302307011458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22</v>
      </c>
      <c r="G160" s="35">
        <f>SUMIFS(WORKING!$AC$3:$AC$6802,WORKING!$A$3:$A$6802,Results!$D$3,WORKING!$B$3:$B$6802,Results!A160,WORKING!$C$3:$C$6802,Results!C160)/1000</f>
        <v>17924.128810000002</v>
      </c>
      <c r="H160" s="35">
        <f t="shared" si="161"/>
        <v>814.73312772727286</v>
      </c>
      <c r="I160" s="187">
        <v>22</v>
      </c>
      <c r="J160" s="212">
        <v>18088</v>
      </c>
      <c r="K160" s="217">
        <f t="shared" si="162"/>
        <v>822.18181818181813</v>
      </c>
      <c r="L160" s="34">
        <f t="shared" si="155"/>
        <v>22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861.71356901517493</v>
      </c>
      <c r="N160" s="57">
        <v>0</v>
      </c>
      <c r="O160" s="57">
        <v>0</v>
      </c>
      <c r="P160" s="61">
        <f t="shared" si="156"/>
        <v>22</v>
      </c>
      <c r="Q160" s="40">
        <f t="shared" si="163"/>
        <v>0</v>
      </c>
      <c r="R160" s="40">
        <f t="shared" si="164"/>
        <v>0</v>
      </c>
      <c r="S160" s="44">
        <f t="shared" si="165"/>
        <v>18957.698518333847</v>
      </c>
      <c r="T160" s="35">
        <f t="shared" si="166"/>
        <v>22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926.75201400981166</v>
      </c>
      <c r="V160" s="57">
        <v>0</v>
      </c>
      <c r="W160" s="57">
        <v>0</v>
      </c>
      <c r="X160" s="61">
        <f t="shared" si="157"/>
        <v>22</v>
      </c>
      <c r="Y160" s="40">
        <f t="shared" si="167"/>
        <v>0</v>
      </c>
      <c r="Z160" s="40">
        <f t="shared" si="168"/>
        <v>0</v>
      </c>
      <c r="AA160" s="44">
        <f t="shared" si="169"/>
        <v>20388.544308215856</v>
      </c>
      <c r="AB160" s="35">
        <f t="shared" si="170"/>
        <v>22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995.75899959375045</v>
      </c>
      <c r="AD160" s="57">
        <v>0</v>
      </c>
      <c r="AE160" s="57">
        <v>0</v>
      </c>
      <c r="AF160" s="61">
        <f t="shared" si="158"/>
        <v>22</v>
      </c>
      <c r="AG160" s="40">
        <f t="shared" si="171"/>
        <v>0</v>
      </c>
      <c r="AH160" s="40">
        <f t="shared" si="172"/>
        <v>0</v>
      </c>
      <c r="AI160" s="44">
        <f t="shared" si="173"/>
        <v>21906.697991062509</v>
      </c>
      <c r="AJ160" s="35">
        <f t="shared" si="159"/>
        <v>22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1067.8837284449176</v>
      </c>
      <c r="AL160" s="57">
        <v>1</v>
      </c>
      <c r="AM160" s="57">
        <v>0</v>
      </c>
      <c r="AN160" s="61">
        <f t="shared" si="160"/>
        <v>23</v>
      </c>
      <c r="AO160" s="40">
        <f t="shared" si="174"/>
        <v>1067.8837284449176</v>
      </c>
      <c r="AP160" s="40">
        <f t="shared" si="175"/>
        <v>0</v>
      </c>
      <c r="AQ160" s="44">
        <f t="shared" si="176"/>
        <v>24561.325754233105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12</v>
      </c>
      <c r="G161" s="35">
        <f>SUMIFS(WORKING!$AC$3:$AC$6802,WORKING!$A$3:$A$6802,Results!$D$3,WORKING!$B$3:$B$6802,Results!A161,WORKING!$C$3:$C$6802,Results!C161)/1000</f>
        <v>12683.336079999997</v>
      </c>
      <c r="H161" s="35">
        <f t="shared" si="161"/>
        <v>1056.9446733333332</v>
      </c>
      <c r="I161" s="187">
        <v>12</v>
      </c>
      <c r="J161" s="212">
        <v>12723</v>
      </c>
      <c r="K161" s="217">
        <f t="shared" si="162"/>
        <v>1060.25</v>
      </c>
      <c r="L161" s="34">
        <f t="shared" si="155"/>
        <v>12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1111.4873200368324</v>
      </c>
      <c r="N161" s="57">
        <v>0</v>
      </c>
      <c r="O161" s="57">
        <v>0</v>
      </c>
      <c r="P161" s="61">
        <f t="shared" si="156"/>
        <v>12</v>
      </c>
      <c r="Q161" s="40">
        <f t="shared" si="163"/>
        <v>0</v>
      </c>
      <c r="R161" s="40">
        <f t="shared" si="164"/>
        <v>0</v>
      </c>
      <c r="S161" s="44">
        <f t="shared" si="165"/>
        <v>13337.847840441989</v>
      </c>
      <c r="T161" s="35">
        <f t="shared" si="166"/>
        <v>12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1195.6561107675157</v>
      </c>
      <c r="V161" s="57">
        <v>0</v>
      </c>
      <c r="W161" s="57">
        <v>0</v>
      </c>
      <c r="X161" s="61">
        <f t="shared" si="157"/>
        <v>12</v>
      </c>
      <c r="Y161" s="40">
        <f t="shared" si="167"/>
        <v>0</v>
      </c>
      <c r="Z161" s="40">
        <f t="shared" si="168"/>
        <v>0</v>
      </c>
      <c r="AA161" s="44">
        <f t="shared" si="169"/>
        <v>14347.873329210188</v>
      </c>
      <c r="AB161" s="35">
        <f t="shared" si="170"/>
        <v>12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1284.9852952186104</v>
      </c>
      <c r="AD161" s="57">
        <v>0</v>
      </c>
      <c r="AE161" s="57">
        <v>0</v>
      </c>
      <c r="AF161" s="61">
        <f t="shared" si="158"/>
        <v>12</v>
      </c>
      <c r="AG161" s="40">
        <f t="shared" si="171"/>
        <v>0</v>
      </c>
      <c r="AH161" s="40">
        <f t="shared" si="172"/>
        <v>0</v>
      </c>
      <c r="AI161" s="44">
        <f t="shared" si="173"/>
        <v>15419.823542623326</v>
      </c>
      <c r="AJ161" s="35">
        <f t="shared" si="159"/>
        <v>12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1378.3802923311159</v>
      </c>
      <c r="AL161" s="57">
        <v>0</v>
      </c>
      <c r="AM161" s="57">
        <v>0</v>
      </c>
      <c r="AN161" s="61">
        <f t="shared" si="160"/>
        <v>12</v>
      </c>
      <c r="AO161" s="40">
        <f t="shared" si="174"/>
        <v>0</v>
      </c>
      <c r="AP161" s="40">
        <f t="shared" si="175"/>
        <v>0</v>
      </c>
      <c r="AQ161" s="44">
        <f t="shared" si="176"/>
        <v>16540.563507973391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1267.8759599999998</v>
      </c>
      <c r="H162" s="35">
        <f t="shared" si="161"/>
        <v>1267.8759599999998</v>
      </c>
      <c r="I162" s="187">
        <v>1</v>
      </c>
      <c r="J162" s="212">
        <v>1268</v>
      </c>
      <c r="K162" s="217">
        <f t="shared" si="162"/>
        <v>1268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1328.0001209624636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1328.0001209624636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1427.1923836372098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1427.1923836372098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1532.3466351223733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1532.3466351223733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1642.1413834444982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1642.1413834444982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755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5266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761</v>
      </c>
      <c r="G168" s="41">
        <f>SUM(G148:G167)</f>
        <v>300483.80105999997</v>
      </c>
      <c r="H168" s="41">
        <f>IFERROR(G168/F168,0)</f>
        <v>394.85387787122204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761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302875</v>
      </c>
      <c r="K168" s="41">
        <f>IFERROR(J168/I168,"")</f>
        <v>397.99605781865966</v>
      </c>
      <c r="L168" s="41">
        <f>SUM(L148:L167)</f>
        <v>761</v>
      </c>
      <c r="M168" s="41">
        <f>IFERROR(S168/P168,0)</f>
        <v>424.34709156547228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761</v>
      </c>
      <c r="Q168" s="41">
        <f t="shared" si="177"/>
        <v>0</v>
      </c>
      <c r="R168" s="41">
        <f t="shared" si="177"/>
        <v>0</v>
      </c>
      <c r="S168" s="45">
        <f t="shared" si="177"/>
        <v>322928.13668132439</v>
      </c>
      <c r="T168" s="41">
        <f t="shared" si="177"/>
        <v>761</v>
      </c>
      <c r="U168" s="41">
        <f>IFERROR(AA168/X168,0)</f>
        <v>460.09273706508924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761</v>
      </c>
      <c r="Y168" s="41">
        <f t="shared" si="178"/>
        <v>0</v>
      </c>
      <c r="Z168" s="41">
        <f t="shared" si="178"/>
        <v>0</v>
      </c>
      <c r="AA168" s="45">
        <f t="shared" si="178"/>
        <v>350130.57290653291</v>
      </c>
      <c r="AB168" s="41">
        <f t="shared" si="178"/>
        <v>761</v>
      </c>
      <c r="AC168" s="41">
        <f>IFERROR(AI168/AF168,0)</f>
        <v>498.32551910416009</v>
      </c>
      <c r="AD168" s="41">
        <f t="shared" ref="AD168:AJ168" si="179">SUM(AD148:AD167)</f>
        <v>2</v>
      </c>
      <c r="AE168" s="41">
        <f t="shared" si="179"/>
        <v>1</v>
      </c>
      <c r="AF168" s="41">
        <f t="shared" si="179"/>
        <v>762</v>
      </c>
      <c r="AG168" s="41">
        <f t="shared" si="179"/>
        <v>1155.8178978681751</v>
      </c>
      <c r="AH168" s="41">
        <f t="shared" si="179"/>
        <v>-704.03722353417334</v>
      </c>
      <c r="AI168" s="45">
        <f t="shared" si="179"/>
        <v>379724.04555737</v>
      </c>
      <c r="AJ168" s="41">
        <f t="shared" si="179"/>
        <v>762</v>
      </c>
      <c r="AK168" s="41">
        <f>IFERROR(AQ168/AN168,0)</f>
        <v>539.52434208687168</v>
      </c>
      <c r="AL168" s="41">
        <f t="shared" ref="AL168:AQ168" si="180">SUM(AL148:AL167)</f>
        <v>1</v>
      </c>
      <c r="AM168" s="41">
        <f t="shared" si="180"/>
        <v>1</v>
      </c>
      <c r="AN168" s="41">
        <f t="shared" si="180"/>
        <v>762</v>
      </c>
      <c r="AO168" s="41">
        <f t="shared" si="180"/>
        <v>1067.8837284449176</v>
      </c>
      <c r="AP168" s="41">
        <f t="shared" si="180"/>
        <v>-512.63292763660229</v>
      </c>
      <c r="AQ168" s="45">
        <f t="shared" si="180"/>
        <v>411117.54867019621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336637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369315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395835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425918.46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13708.863318675605</v>
      </c>
      <c r="T170" s="39"/>
      <c r="U170" s="39"/>
      <c r="V170" s="53"/>
      <c r="W170" s="53"/>
      <c r="X170" s="110"/>
      <c r="Y170" s="39"/>
      <c r="Z170" s="39"/>
      <c r="AA170" s="54">
        <f>AA169-AA168</f>
        <v>19184.427093467093</v>
      </c>
      <c r="AB170" s="39"/>
      <c r="AC170" s="53"/>
      <c r="AD170" s="53"/>
      <c r="AE170" s="110"/>
      <c r="AF170" s="39"/>
      <c r="AG170" s="39"/>
      <c r="AH170" s="39"/>
      <c r="AI170" s="54">
        <f>AI169-AI168</f>
        <v>16110.954442629998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14800.911329803814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Land Reform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63</v>
      </c>
      <c r="H176" s="35">
        <f>IFERROR(G176/F176,0)</f>
        <v>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3</v>
      </c>
      <c r="G178" s="35">
        <f>SUMIFS(WORKING!$AC$3:$AC$6802,WORKING!$A$3:$A$6802,Results!$D$3,WORKING!$B$3:$B$6802,Results!A178,WORKING!$C$3:$C$6802,Results!C178)/1000</f>
        <v>472.20643000000007</v>
      </c>
      <c r="H178" s="35">
        <f t="shared" si="187"/>
        <v>157.40214333333336</v>
      </c>
      <c r="I178" s="187">
        <v>3</v>
      </c>
      <c r="J178" s="212">
        <v>481</v>
      </c>
      <c r="K178" s="217">
        <f t="shared" si="188"/>
        <v>160.33333333333334</v>
      </c>
      <c r="L178" s="34">
        <f t="shared" si="181"/>
        <v>3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173.82926210789498</v>
      </c>
      <c r="N178" s="57">
        <v>0</v>
      </c>
      <c r="O178" s="57">
        <v>0</v>
      </c>
      <c r="P178" s="61">
        <f t="shared" si="182"/>
        <v>3</v>
      </c>
      <c r="Q178" s="40">
        <f t="shared" si="189"/>
        <v>0</v>
      </c>
      <c r="R178" s="40">
        <f t="shared" si="190"/>
        <v>0</v>
      </c>
      <c r="S178" s="44">
        <f t="shared" si="191"/>
        <v>521.48778632368499</v>
      </c>
      <c r="T178" s="35">
        <f t="shared" si="192"/>
        <v>3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188.39105340160211</v>
      </c>
      <c r="V178" s="57">
        <v>0</v>
      </c>
      <c r="W178" s="57">
        <v>0</v>
      </c>
      <c r="X178" s="61">
        <f t="shared" si="183"/>
        <v>3</v>
      </c>
      <c r="Y178" s="40">
        <f t="shared" si="193"/>
        <v>0</v>
      </c>
      <c r="Z178" s="40">
        <f t="shared" si="194"/>
        <v>0</v>
      </c>
      <c r="AA178" s="44">
        <f t="shared" si="195"/>
        <v>565.17316020480632</v>
      </c>
      <c r="AB178" s="35">
        <f t="shared" si="196"/>
        <v>3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203.98202123469966</v>
      </c>
      <c r="AD178" s="57">
        <v>0</v>
      </c>
      <c r="AE178" s="57">
        <v>0</v>
      </c>
      <c r="AF178" s="61">
        <f t="shared" si="184"/>
        <v>3</v>
      </c>
      <c r="AG178" s="40">
        <f t="shared" si="197"/>
        <v>0</v>
      </c>
      <c r="AH178" s="40">
        <f t="shared" si="198"/>
        <v>0</v>
      </c>
      <c r="AI178" s="44">
        <f t="shared" si="199"/>
        <v>611.94606370409895</v>
      </c>
      <c r="AJ178" s="35">
        <f t="shared" si="185"/>
        <v>3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220.45036636324102</v>
      </c>
      <c r="AL178" s="57">
        <v>0</v>
      </c>
      <c r="AM178" s="57">
        <v>0</v>
      </c>
      <c r="AN178" s="61">
        <f t="shared" si="186"/>
        <v>3</v>
      </c>
      <c r="AO178" s="40">
        <f t="shared" si="200"/>
        <v>0</v>
      </c>
      <c r="AP178" s="40">
        <f t="shared" si="201"/>
        <v>0</v>
      </c>
      <c r="AQ178" s="44">
        <f t="shared" si="202"/>
        <v>661.35109908972299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3</v>
      </c>
      <c r="G179" s="35">
        <f>SUMIFS(WORKING!$AC$3:$AC$6802,WORKING!$A$3:$A$6802,Results!$D$3,WORKING!$B$3:$B$6802,Results!A179,WORKING!$C$3:$C$6802,Results!C179)/1000</f>
        <v>433.06101000000001</v>
      </c>
      <c r="H179" s="35">
        <f t="shared" si="187"/>
        <v>144.35366999999999</v>
      </c>
      <c r="I179" s="187">
        <v>3</v>
      </c>
      <c r="J179" s="212">
        <v>440</v>
      </c>
      <c r="K179" s="217">
        <f t="shared" si="188"/>
        <v>146.66666666666666</v>
      </c>
      <c r="L179" s="34">
        <f t="shared" si="181"/>
        <v>3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159.73489490462674</v>
      </c>
      <c r="N179" s="57">
        <v>0</v>
      </c>
      <c r="O179" s="57">
        <v>0</v>
      </c>
      <c r="P179" s="61">
        <f t="shared" si="182"/>
        <v>3</v>
      </c>
      <c r="Q179" s="40">
        <f t="shared" si="189"/>
        <v>0</v>
      </c>
      <c r="R179" s="40">
        <f t="shared" si="190"/>
        <v>0</v>
      </c>
      <c r="S179" s="44">
        <f t="shared" si="191"/>
        <v>479.20468471388023</v>
      </c>
      <c r="T179" s="35">
        <f t="shared" si="192"/>
        <v>3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173.33632850184574</v>
      </c>
      <c r="V179" s="57">
        <v>0</v>
      </c>
      <c r="W179" s="57">
        <v>0</v>
      </c>
      <c r="X179" s="61">
        <f t="shared" si="183"/>
        <v>3</v>
      </c>
      <c r="Y179" s="40">
        <f t="shared" si="193"/>
        <v>0</v>
      </c>
      <c r="Z179" s="40">
        <f t="shared" si="194"/>
        <v>0</v>
      </c>
      <c r="AA179" s="44">
        <f t="shared" si="195"/>
        <v>520.00898550553723</v>
      </c>
      <c r="AB179" s="35">
        <f t="shared" si="196"/>
        <v>3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187.9204090286525</v>
      </c>
      <c r="AD179" s="57">
        <v>0</v>
      </c>
      <c r="AE179" s="57">
        <v>0</v>
      </c>
      <c r="AF179" s="61">
        <f t="shared" si="184"/>
        <v>3</v>
      </c>
      <c r="AG179" s="40">
        <f t="shared" si="197"/>
        <v>0</v>
      </c>
      <c r="AH179" s="40">
        <f t="shared" si="198"/>
        <v>0</v>
      </c>
      <c r="AI179" s="44">
        <f t="shared" si="199"/>
        <v>563.76122708595744</v>
      </c>
      <c r="AJ179" s="35">
        <f t="shared" si="185"/>
        <v>3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203.35099079572973</v>
      </c>
      <c r="AL179" s="57">
        <v>0</v>
      </c>
      <c r="AM179" s="57">
        <v>0</v>
      </c>
      <c r="AN179" s="61">
        <f t="shared" si="186"/>
        <v>3</v>
      </c>
      <c r="AO179" s="40">
        <f t="shared" si="200"/>
        <v>0</v>
      </c>
      <c r="AP179" s="40">
        <f t="shared" si="201"/>
        <v>0</v>
      </c>
      <c r="AQ179" s="44">
        <f t="shared" si="202"/>
        <v>610.05297238718913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12</v>
      </c>
      <c r="G180" s="35">
        <f>SUMIFS(WORKING!$AC$3:$AC$6802,WORKING!$A$3:$A$6802,Results!$D$3,WORKING!$B$3:$B$6802,Results!A180,WORKING!$C$3:$C$6802,Results!C180)/1000</f>
        <v>1989.4091600000002</v>
      </c>
      <c r="H180" s="35">
        <f t="shared" si="187"/>
        <v>165.78409666666667</v>
      </c>
      <c r="I180" s="187">
        <v>31</v>
      </c>
      <c r="J180" s="212">
        <v>1959</v>
      </c>
      <c r="K180" s="217">
        <f t="shared" si="188"/>
        <v>63.193548387096776</v>
      </c>
      <c r="L180" s="34">
        <f t="shared" si="181"/>
        <v>31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68.730302246109119</v>
      </c>
      <c r="N180" s="57">
        <v>0</v>
      </c>
      <c r="O180" s="57">
        <v>0</v>
      </c>
      <c r="P180" s="61">
        <f t="shared" si="182"/>
        <v>31</v>
      </c>
      <c r="Q180" s="40">
        <f t="shared" si="189"/>
        <v>0</v>
      </c>
      <c r="R180" s="40">
        <f t="shared" si="190"/>
        <v>0</v>
      </c>
      <c r="S180" s="44">
        <f t="shared" si="191"/>
        <v>2130.6393696293826</v>
      </c>
      <c r="T180" s="35">
        <f t="shared" si="192"/>
        <v>31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74.555875915343179</v>
      </c>
      <c r="V180" s="57">
        <v>0</v>
      </c>
      <c r="W180" s="57">
        <v>0</v>
      </c>
      <c r="X180" s="61">
        <f t="shared" si="183"/>
        <v>31</v>
      </c>
      <c r="Y180" s="40">
        <f t="shared" si="193"/>
        <v>0</v>
      </c>
      <c r="Z180" s="40">
        <f t="shared" si="194"/>
        <v>0</v>
      </c>
      <c r="AA180" s="44">
        <f t="shared" si="195"/>
        <v>2311.2321533756385</v>
      </c>
      <c r="AB180" s="35">
        <f t="shared" si="196"/>
        <v>31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80.799656806718502</v>
      </c>
      <c r="AD180" s="57">
        <v>0</v>
      </c>
      <c r="AE180" s="57">
        <v>0</v>
      </c>
      <c r="AF180" s="61">
        <f t="shared" si="184"/>
        <v>31</v>
      </c>
      <c r="AG180" s="40">
        <f t="shared" si="197"/>
        <v>0</v>
      </c>
      <c r="AH180" s="40">
        <f t="shared" si="198"/>
        <v>0</v>
      </c>
      <c r="AI180" s="44">
        <f t="shared" si="199"/>
        <v>2504.7893610082738</v>
      </c>
      <c r="AJ180" s="35">
        <f t="shared" si="185"/>
        <v>31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87.402538708316968</v>
      </c>
      <c r="AL180" s="57">
        <v>0</v>
      </c>
      <c r="AM180" s="57">
        <v>0</v>
      </c>
      <c r="AN180" s="61">
        <f t="shared" si="186"/>
        <v>31</v>
      </c>
      <c r="AO180" s="40">
        <f t="shared" si="200"/>
        <v>0</v>
      </c>
      <c r="AP180" s="40">
        <f t="shared" si="201"/>
        <v>0</v>
      </c>
      <c r="AQ180" s="44">
        <f t="shared" si="202"/>
        <v>2709.4786999578259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44</v>
      </c>
      <c r="G181" s="35">
        <f>SUMIFS(WORKING!$AC$3:$AC$6802,WORKING!$A$3:$A$6802,Results!$D$3,WORKING!$B$3:$B$6802,Results!A181,WORKING!$C$3:$C$6802,Results!C181)/1000</f>
        <v>9373.5146999999997</v>
      </c>
      <c r="H181" s="35">
        <f t="shared" si="187"/>
        <v>213.034425</v>
      </c>
      <c r="I181" s="187">
        <v>26</v>
      </c>
      <c r="J181" s="212">
        <v>9453</v>
      </c>
      <c r="K181" s="217">
        <f t="shared" si="188"/>
        <v>363.57692307692309</v>
      </c>
      <c r="L181" s="34">
        <f t="shared" si="181"/>
        <v>26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395.43681110273963</v>
      </c>
      <c r="N181" s="57">
        <v>0</v>
      </c>
      <c r="O181" s="57">
        <v>0</v>
      </c>
      <c r="P181" s="61">
        <f t="shared" si="182"/>
        <v>26</v>
      </c>
      <c r="Q181" s="40">
        <f t="shared" si="189"/>
        <v>0</v>
      </c>
      <c r="R181" s="40">
        <f t="shared" si="190"/>
        <v>0</v>
      </c>
      <c r="S181" s="44">
        <f t="shared" si="191"/>
        <v>10281.35708867123</v>
      </c>
      <c r="T181" s="35">
        <f t="shared" si="192"/>
        <v>26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428.95426925597064</v>
      </c>
      <c r="V181" s="57">
        <v>0</v>
      </c>
      <c r="W181" s="57">
        <v>0</v>
      </c>
      <c r="X181" s="61">
        <f t="shared" si="183"/>
        <v>26</v>
      </c>
      <c r="Y181" s="40">
        <f t="shared" si="193"/>
        <v>0</v>
      </c>
      <c r="Z181" s="40">
        <f t="shared" si="194"/>
        <v>0</v>
      </c>
      <c r="AA181" s="44">
        <f t="shared" si="195"/>
        <v>11152.811000655236</v>
      </c>
      <c r="AB181" s="35">
        <f t="shared" si="196"/>
        <v>26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464.87799025065715</v>
      </c>
      <c r="AD181" s="57">
        <v>0</v>
      </c>
      <c r="AE181" s="57">
        <v>0</v>
      </c>
      <c r="AF181" s="61">
        <f t="shared" si="184"/>
        <v>26</v>
      </c>
      <c r="AG181" s="40">
        <f t="shared" si="197"/>
        <v>0</v>
      </c>
      <c r="AH181" s="40">
        <f t="shared" si="198"/>
        <v>0</v>
      </c>
      <c r="AI181" s="44">
        <f t="shared" si="199"/>
        <v>12086.827746517087</v>
      </c>
      <c r="AJ181" s="35">
        <f t="shared" si="185"/>
        <v>26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502.86801968713542</v>
      </c>
      <c r="AL181" s="57">
        <v>0</v>
      </c>
      <c r="AM181" s="57">
        <v>0</v>
      </c>
      <c r="AN181" s="61">
        <f t="shared" si="186"/>
        <v>26</v>
      </c>
      <c r="AO181" s="40">
        <f t="shared" si="200"/>
        <v>0</v>
      </c>
      <c r="AP181" s="40">
        <f t="shared" si="201"/>
        <v>0</v>
      </c>
      <c r="AQ181" s="44">
        <f t="shared" si="202"/>
        <v>13074.56851186552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122</v>
      </c>
      <c r="G182" s="35">
        <f>SUMIFS(WORKING!$AC$3:$AC$6802,WORKING!$A$3:$A$6802,Results!$D$3,WORKING!$B$3:$B$6802,Results!A182,WORKING!$C$3:$C$6802,Results!C182)/1000</f>
        <v>36902.147410000012</v>
      </c>
      <c r="H182" s="35">
        <f t="shared" si="187"/>
        <v>302.47661811475422</v>
      </c>
      <c r="I182" s="187">
        <v>118</v>
      </c>
      <c r="J182" s="212">
        <v>37073</v>
      </c>
      <c r="K182" s="217">
        <f t="shared" si="188"/>
        <v>314.17796610169489</v>
      </c>
      <c r="L182" s="34">
        <f t="shared" si="181"/>
        <v>118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341.94121500854391</v>
      </c>
      <c r="N182" s="57">
        <v>0</v>
      </c>
      <c r="O182" s="57">
        <v>0</v>
      </c>
      <c r="P182" s="61">
        <f t="shared" si="182"/>
        <v>118</v>
      </c>
      <c r="Q182" s="40">
        <f t="shared" si="189"/>
        <v>0</v>
      </c>
      <c r="R182" s="40">
        <f t="shared" si="190"/>
        <v>0</v>
      </c>
      <c r="S182" s="44">
        <f t="shared" si="191"/>
        <v>40349.063371008182</v>
      </c>
      <c r="T182" s="35">
        <f t="shared" si="192"/>
        <v>118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370.99617309298907</v>
      </c>
      <c r="V182" s="57">
        <v>0</v>
      </c>
      <c r="W182" s="57">
        <v>0</v>
      </c>
      <c r="X182" s="61">
        <f t="shared" si="183"/>
        <v>118</v>
      </c>
      <c r="Y182" s="40">
        <f t="shared" si="193"/>
        <v>0</v>
      </c>
      <c r="Z182" s="40">
        <f t="shared" si="194"/>
        <v>0</v>
      </c>
      <c r="AA182" s="44">
        <f t="shared" si="195"/>
        <v>43777.548424972709</v>
      </c>
      <c r="AB182" s="35">
        <f t="shared" si="196"/>
        <v>118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402.14391442832704</v>
      </c>
      <c r="AD182" s="57">
        <v>0</v>
      </c>
      <c r="AE182" s="57">
        <v>0</v>
      </c>
      <c r="AF182" s="61">
        <f t="shared" si="184"/>
        <v>118</v>
      </c>
      <c r="AG182" s="40">
        <f t="shared" si="197"/>
        <v>0</v>
      </c>
      <c r="AH182" s="40">
        <f t="shared" si="198"/>
        <v>0</v>
      </c>
      <c r="AI182" s="44">
        <f t="shared" si="199"/>
        <v>47452.98190254259</v>
      </c>
      <c r="AJ182" s="35">
        <f t="shared" si="185"/>
        <v>118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435.09151720279141</v>
      </c>
      <c r="AL182" s="57">
        <v>0</v>
      </c>
      <c r="AM182" s="57">
        <v>0</v>
      </c>
      <c r="AN182" s="61">
        <f t="shared" si="186"/>
        <v>118</v>
      </c>
      <c r="AO182" s="40">
        <f t="shared" si="200"/>
        <v>0</v>
      </c>
      <c r="AP182" s="40">
        <f t="shared" si="201"/>
        <v>0</v>
      </c>
      <c r="AQ182" s="44">
        <f t="shared" si="202"/>
        <v>51340.799029929389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162</v>
      </c>
      <c r="G183" s="35">
        <f>SUMIFS(WORKING!$AC$3:$AC$6802,WORKING!$A$3:$A$6802,Results!$D$3,WORKING!$B$3:$B$6802,Results!A183,WORKING!$C$3:$C$6802,Results!C183)/1000</f>
        <v>52970.893669999998</v>
      </c>
      <c r="H183" s="35">
        <f t="shared" si="187"/>
        <v>326.98082512345678</v>
      </c>
      <c r="I183" s="187">
        <v>167</v>
      </c>
      <c r="J183" s="212">
        <v>53801</v>
      </c>
      <c r="K183" s="217">
        <f t="shared" si="188"/>
        <v>322.16167664670661</v>
      </c>
      <c r="L183" s="34">
        <f t="shared" si="181"/>
        <v>167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350.93322322061999</v>
      </c>
      <c r="N183" s="57">
        <v>0</v>
      </c>
      <c r="O183" s="57">
        <v>0</v>
      </c>
      <c r="P183" s="61">
        <f t="shared" si="182"/>
        <v>167</v>
      </c>
      <c r="Q183" s="40">
        <f t="shared" si="189"/>
        <v>0</v>
      </c>
      <c r="R183" s="40">
        <f t="shared" si="190"/>
        <v>0</v>
      </c>
      <c r="S183" s="44">
        <f t="shared" si="191"/>
        <v>58605.848277843535</v>
      </c>
      <c r="T183" s="35">
        <f t="shared" si="192"/>
        <v>167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380.84668661012859</v>
      </c>
      <c r="V183" s="57">
        <v>0</v>
      </c>
      <c r="W183" s="57">
        <v>0</v>
      </c>
      <c r="X183" s="61">
        <f t="shared" si="183"/>
        <v>167</v>
      </c>
      <c r="Y183" s="40">
        <f t="shared" si="193"/>
        <v>0</v>
      </c>
      <c r="Z183" s="40">
        <f t="shared" si="194"/>
        <v>0</v>
      </c>
      <c r="AA183" s="44">
        <f t="shared" si="195"/>
        <v>63601.396663891472</v>
      </c>
      <c r="AB183" s="35">
        <f t="shared" si="196"/>
        <v>167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412.92381000128097</v>
      </c>
      <c r="AD183" s="57">
        <v>0</v>
      </c>
      <c r="AE183" s="57">
        <v>0</v>
      </c>
      <c r="AF183" s="61">
        <f t="shared" si="184"/>
        <v>167</v>
      </c>
      <c r="AG183" s="40">
        <f t="shared" si="197"/>
        <v>0</v>
      </c>
      <c r="AH183" s="40">
        <f t="shared" si="198"/>
        <v>0</v>
      </c>
      <c r="AI183" s="44">
        <f t="shared" si="199"/>
        <v>68958.276270213915</v>
      </c>
      <c r="AJ183" s="35">
        <f t="shared" si="185"/>
        <v>167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446.86529382374556</v>
      </c>
      <c r="AL183" s="57">
        <v>1</v>
      </c>
      <c r="AM183" s="57">
        <v>1</v>
      </c>
      <c r="AN183" s="61">
        <f t="shared" si="186"/>
        <v>167</v>
      </c>
      <c r="AO183" s="40">
        <f t="shared" si="200"/>
        <v>446.86529382374556</v>
      </c>
      <c r="AP183" s="40">
        <f t="shared" si="201"/>
        <v>-446.86529382374556</v>
      </c>
      <c r="AQ183" s="44">
        <f t="shared" si="202"/>
        <v>74626.504068565511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8</v>
      </c>
      <c r="G184" s="35">
        <f>SUMIFS(WORKING!$AC$3:$AC$6802,WORKING!$A$3:$A$6802,Results!$D$3,WORKING!$B$3:$B$6802,Results!A184,WORKING!$C$3:$C$6802,Results!C184)/1000</f>
        <v>3348.9336000000003</v>
      </c>
      <c r="H184" s="35">
        <f t="shared" si="187"/>
        <v>418.61670000000004</v>
      </c>
      <c r="I184" s="187">
        <v>13</v>
      </c>
      <c r="J184" s="212">
        <v>2526</v>
      </c>
      <c r="K184" s="217">
        <f t="shared" si="188"/>
        <v>194.30769230769232</v>
      </c>
      <c r="L184" s="34">
        <f t="shared" si="181"/>
        <v>13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211.66878122270404</v>
      </c>
      <c r="N184" s="57">
        <v>0</v>
      </c>
      <c r="O184" s="57">
        <v>0</v>
      </c>
      <c r="P184" s="61">
        <f t="shared" si="182"/>
        <v>13</v>
      </c>
      <c r="Q184" s="40">
        <f t="shared" si="189"/>
        <v>0</v>
      </c>
      <c r="R184" s="40">
        <f t="shared" si="190"/>
        <v>0</v>
      </c>
      <c r="S184" s="44">
        <f t="shared" si="191"/>
        <v>2751.6941558951526</v>
      </c>
      <c r="T184" s="35">
        <f t="shared" si="192"/>
        <v>13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229.71430484666845</v>
      </c>
      <c r="V184" s="57">
        <v>0</v>
      </c>
      <c r="W184" s="57">
        <v>0</v>
      </c>
      <c r="X184" s="61">
        <f t="shared" si="183"/>
        <v>13</v>
      </c>
      <c r="Y184" s="40">
        <f t="shared" si="193"/>
        <v>0</v>
      </c>
      <c r="Z184" s="40">
        <f t="shared" si="194"/>
        <v>0</v>
      </c>
      <c r="AA184" s="44">
        <f t="shared" si="195"/>
        <v>2986.2859630066901</v>
      </c>
      <c r="AB184" s="35">
        <f t="shared" si="196"/>
        <v>13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249.06533400032691</v>
      </c>
      <c r="AD184" s="57">
        <v>0</v>
      </c>
      <c r="AE184" s="57">
        <v>0</v>
      </c>
      <c r="AF184" s="61">
        <f t="shared" si="184"/>
        <v>13</v>
      </c>
      <c r="AG184" s="40">
        <f t="shared" si="197"/>
        <v>0</v>
      </c>
      <c r="AH184" s="40">
        <f t="shared" si="198"/>
        <v>0</v>
      </c>
      <c r="AI184" s="44">
        <f t="shared" si="199"/>
        <v>3237.84934200425</v>
      </c>
      <c r="AJ184" s="35">
        <f t="shared" si="185"/>
        <v>13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269.54135924388589</v>
      </c>
      <c r="AL184" s="57">
        <v>0</v>
      </c>
      <c r="AM184" s="57">
        <v>0</v>
      </c>
      <c r="AN184" s="61">
        <f t="shared" si="186"/>
        <v>13</v>
      </c>
      <c r="AO184" s="40">
        <f t="shared" si="200"/>
        <v>0</v>
      </c>
      <c r="AP184" s="40">
        <f t="shared" si="201"/>
        <v>0</v>
      </c>
      <c r="AQ184" s="44">
        <f t="shared" si="202"/>
        <v>3504.0376701705168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149</v>
      </c>
      <c r="G185" s="35">
        <f>SUMIFS(WORKING!$AC$3:$AC$6802,WORKING!$A$3:$A$6802,Results!$D$3,WORKING!$B$3:$B$6802,Results!A185,WORKING!$C$3:$C$6802,Results!C185)/1000</f>
        <v>76270.809759999975</v>
      </c>
      <c r="H185" s="35">
        <f t="shared" si="187"/>
        <v>511.88462926174481</v>
      </c>
      <c r="I185" s="187">
        <v>144</v>
      </c>
      <c r="J185" s="212">
        <v>77331</v>
      </c>
      <c r="K185" s="217">
        <f t="shared" si="188"/>
        <v>537.02083333333337</v>
      </c>
      <c r="L185" s="34">
        <f t="shared" si="181"/>
        <v>144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585.51396634302364</v>
      </c>
      <c r="N185" s="57">
        <v>4</v>
      </c>
      <c r="O185" s="57">
        <v>0</v>
      </c>
      <c r="P185" s="61">
        <f t="shared" si="182"/>
        <v>148</v>
      </c>
      <c r="Q185" s="40">
        <f t="shared" si="189"/>
        <v>2342.0558653720946</v>
      </c>
      <c r="R185" s="40">
        <f t="shared" si="190"/>
        <v>0</v>
      </c>
      <c r="S185" s="44">
        <f t="shared" si="191"/>
        <v>86656.067018767499</v>
      </c>
      <c r="T185" s="35">
        <f t="shared" si="192"/>
        <v>148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635.58841810050274</v>
      </c>
      <c r="V185" s="57">
        <v>1</v>
      </c>
      <c r="W185" s="57">
        <v>1</v>
      </c>
      <c r="X185" s="61">
        <f t="shared" si="183"/>
        <v>148</v>
      </c>
      <c r="Y185" s="40">
        <f t="shared" si="193"/>
        <v>635.58841810050274</v>
      </c>
      <c r="Z185" s="40">
        <f t="shared" si="194"/>
        <v>-635.58841810050274</v>
      </c>
      <c r="AA185" s="44">
        <f t="shared" si="195"/>
        <v>94067.085878874408</v>
      </c>
      <c r="AB185" s="35">
        <f t="shared" si="196"/>
        <v>148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689.30071356464236</v>
      </c>
      <c r="AD185" s="57">
        <v>0</v>
      </c>
      <c r="AE185" s="57">
        <v>0</v>
      </c>
      <c r="AF185" s="61">
        <f t="shared" si="184"/>
        <v>148</v>
      </c>
      <c r="AG185" s="40">
        <f t="shared" si="197"/>
        <v>0</v>
      </c>
      <c r="AH185" s="40">
        <f t="shared" si="198"/>
        <v>0</v>
      </c>
      <c r="AI185" s="44">
        <f t="shared" si="199"/>
        <v>102016.50560756707</v>
      </c>
      <c r="AJ185" s="35">
        <f t="shared" si="185"/>
        <v>148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746.15390458001241</v>
      </c>
      <c r="AL185" s="57">
        <v>0</v>
      </c>
      <c r="AM185" s="57">
        <v>0</v>
      </c>
      <c r="AN185" s="61">
        <f t="shared" si="186"/>
        <v>148</v>
      </c>
      <c r="AO185" s="40">
        <f t="shared" si="200"/>
        <v>0</v>
      </c>
      <c r="AP185" s="40">
        <f t="shared" si="201"/>
        <v>0</v>
      </c>
      <c r="AQ185" s="44">
        <f t="shared" si="202"/>
        <v>110430.77787784184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23</v>
      </c>
      <c r="G186" s="35">
        <f>SUMIFS(WORKING!$AC$3:$AC$6802,WORKING!$A$3:$A$6802,Results!$D$3,WORKING!$B$3:$B$6802,Results!A186,WORKING!$C$3:$C$6802,Results!C186)/1000</f>
        <v>10609.517660000001</v>
      </c>
      <c r="H186" s="35">
        <f t="shared" si="187"/>
        <v>461.28337652173917</v>
      </c>
      <c r="I186" s="187">
        <v>35</v>
      </c>
      <c r="J186" s="212">
        <v>10631</v>
      </c>
      <c r="K186" s="217">
        <f t="shared" si="188"/>
        <v>303.74285714285713</v>
      </c>
      <c r="L186" s="34">
        <f t="shared" si="181"/>
        <v>35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331.50276743673135</v>
      </c>
      <c r="N186" s="57">
        <v>0</v>
      </c>
      <c r="O186" s="57">
        <v>0</v>
      </c>
      <c r="P186" s="61">
        <f t="shared" si="182"/>
        <v>35</v>
      </c>
      <c r="Q186" s="40">
        <f t="shared" si="189"/>
        <v>0</v>
      </c>
      <c r="R186" s="40">
        <f t="shared" si="190"/>
        <v>0</v>
      </c>
      <c r="S186" s="44">
        <f t="shared" si="191"/>
        <v>11602.596860285597</v>
      </c>
      <c r="T186" s="35">
        <f t="shared" si="192"/>
        <v>35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359.78226303537002</v>
      </c>
      <c r="V186" s="57">
        <v>0</v>
      </c>
      <c r="W186" s="57">
        <v>0</v>
      </c>
      <c r="X186" s="61">
        <f t="shared" si="183"/>
        <v>35</v>
      </c>
      <c r="Y186" s="40">
        <f t="shared" si="193"/>
        <v>0</v>
      </c>
      <c r="Z186" s="40">
        <f t="shared" si="194"/>
        <v>0</v>
      </c>
      <c r="AA186" s="44">
        <f t="shared" si="195"/>
        <v>12592.379206237951</v>
      </c>
      <c r="AB186" s="35">
        <f t="shared" si="196"/>
        <v>35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390.10926747238068</v>
      </c>
      <c r="AD186" s="57">
        <v>0</v>
      </c>
      <c r="AE186" s="57">
        <v>0</v>
      </c>
      <c r="AF186" s="61">
        <f t="shared" si="184"/>
        <v>35</v>
      </c>
      <c r="AG186" s="40">
        <f t="shared" si="197"/>
        <v>0</v>
      </c>
      <c r="AH186" s="40">
        <f t="shared" si="198"/>
        <v>0</v>
      </c>
      <c r="AI186" s="44">
        <f t="shared" si="199"/>
        <v>13653.824361533323</v>
      </c>
      <c r="AJ186" s="35">
        <f t="shared" si="185"/>
        <v>35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422.2012358115166</v>
      </c>
      <c r="AL186" s="57">
        <v>0</v>
      </c>
      <c r="AM186" s="57">
        <v>0</v>
      </c>
      <c r="AN186" s="61">
        <f t="shared" si="186"/>
        <v>35</v>
      </c>
      <c r="AO186" s="40">
        <f t="shared" si="200"/>
        <v>0</v>
      </c>
      <c r="AP186" s="40">
        <f t="shared" si="201"/>
        <v>0</v>
      </c>
      <c r="AQ186" s="44">
        <f t="shared" si="202"/>
        <v>14777.043253403081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78</v>
      </c>
      <c r="G187" s="35">
        <f>SUMIFS(WORKING!$AC$3:$AC$6802,WORKING!$A$3:$A$6802,Results!$D$3,WORKING!$B$3:$B$6802,Results!A187,WORKING!$C$3:$C$6802,Results!C187)/1000</f>
        <v>54468.896019999978</v>
      </c>
      <c r="H187" s="35">
        <f t="shared" si="187"/>
        <v>698.31917974358942</v>
      </c>
      <c r="I187" s="187">
        <v>69</v>
      </c>
      <c r="J187" s="212">
        <v>54487</v>
      </c>
      <c r="K187" s="217">
        <f t="shared" si="188"/>
        <v>789.66666666666663</v>
      </c>
      <c r="L187" s="34">
        <f t="shared" si="181"/>
        <v>69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862.08404247987266</v>
      </c>
      <c r="N187" s="57">
        <v>0</v>
      </c>
      <c r="O187" s="57">
        <v>0</v>
      </c>
      <c r="P187" s="61">
        <f t="shared" si="182"/>
        <v>69</v>
      </c>
      <c r="Q187" s="40">
        <f t="shared" si="189"/>
        <v>0</v>
      </c>
      <c r="R187" s="40">
        <f t="shared" si="190"/>
        <v>0</v>
      </c>
      <c r="S187" s="44">
        <f t="shared" si="191"/>
        <v>59483.798931111211</v>
      </c>
      <c r="T187" s="35">
        <f t="shared" si="192"/>
        <v>69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935.89453815547677</v>
      </c>
      <c r="V187" s="57">
        <v>0</v>
      </c>
      <c r="W187" s="57">
        <v>0</v>
      </c>
      <c r="X187" s="61">
        <f t="shared" si="183"/>
        <v>69</v>
      </c>
      <c r="Y187" s="40">
        <f t="shared" si="193"/>
        <v>0</v>
      </c>
      <c r="Z187" s="40">
        <f t="shared" si="194"/>
        <v>0</v>
      </c>
      <c r="AA187" s="44">
        <f t="shared" si="195"/>
        <v>64576.723132727901</v>
      </c>
      <c r="AB187" s="35">
        <f t="shared" si="196"/>
        <v>69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1015.0750351695839</v>
      </c>
      <c r="AD187" s="57">
        <v>0</v>
      </c>
      <c r="AE187" s="57">
        <v>0</v>
      </c>
      <c r="AF187" s="61">
        <f t="shared" si="184"/>
        <v>69</v>
      </c>
      <c r="AG187" s="40">
        <f t="shared" si="197"/>
        <v>0</v>
      </c>
      <c r="AH187" s="40">
        <f t="shared" si="198"/>
        <v>0</v>
      </c>
      <c r="AI187" s="44">
        <f t="shared" si="199"/>
        <v>70040.177426701295</v>
      </c>
      <c r="AJ187" s="35">
        <f t="shared" si="185"/>
        <v>69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1098.8947413837498</v>
      </c>
      <c r="AL187" s="57">
        <v>0</v>
      </c>
      <c r="AM187" s="57">
        <v>0</v>
      </c>
      <c r="AN187" s="61">
        <f t="shared" si="186"/>
        <v>69</v>
      </c>
      <c r="AO187" s="40">
        <f t="shared" si="200"/>
        <v>0</v>
      </c>
      <c r="AP187" s="40">
        <f t="shared" si="201"/>
        <v>0</v>
      </c>
      <c r="AQ187" s="44">
        <f t="shared" si="202"/>
        <v>75823.737155478739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28</v>
      </c>
      <c r="G188" s="35">
        <f>SUMIFS(WORKING!$AC$3:$AC$6802,WORKING!$A$3:$A$6802,Results!$D$3,WORKING!$B$3:$B$6802,Results!A188,WORKING!$C$3:$C$6802,Results!C188)/1000</f>
        <v>19297.870920000001</v>
      </c>
      <c r="H188" s="35">
        <f t="shared" si="187"/>
        <v>689.20967571428571</v>
      </c>
      <c r="I188" s="187">
        <v>29</v>
      </c>
      <c r="J188" s="212">
        <v>19483</v>
      </c>
      <c r="K188" s="217">
        <f t="shared" si="188"/>
        <v>671.82758620689651</v>
      </c>
      <c r="L188" s="34">
        <f t="shared" si="181"/>
        <v>29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704.17670342084909</v>
      </c>
      <c r="N188" s="57">
        <v>0</v>
      </c>
      <c r="O188" s="57">
        <v>0</v>
      </c>
      <c r="P188" s="61">
        <f t="shared" si="182"/>
        <v>29</v>
      </c>
      <c r="Q188" s="40">
        <f t="shared" si="189"/>
        <v>0</v>
      </c>
      <c r="R188" s="40">
        <f t="shared" si="190"/>
        <v>0</v>
      </c>
      <c r="S188" s="44">
        <f t="shared" si="191"/>
        <v>20421.124399204622</v>
      </c>
      <c r="T188" s="35">
        <f t="shared" si="192"/>
        <v>29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757.37509008418056</v>
      </c>
      <c r="V188" s="57">
        <v>0</v>
      </c>
      <c r="W188" s="57">
        <v>0</v>
      </c>
      <c r="X188" s="61">
        <f t="shared" si="183"/>
        <v>29</v>
      </c>
      <c r="Y188" s="40">
        <f t="shared" si="193"/>
        <v>0</v>
      </c>
      <c r="Z188" s="40">
        <f t="shared" si="194"/>
        <v>0</v>
      </c>
      <c r="AA188" s="44">
        <f t="shared" si="195"/>
        <v>21963.877612441236</v>
      </c>
      <c r="AB188" s="35">
        <f t="shared" si="196"/>
        <v>29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813.82396798601383</v>
      </c>
      <c r="AD188" s="57">
        <v>0</v>
      </c>
      <c r="AE188" s="57">
        <v>0</v>
      </c>
      <c r="AF188" s="61">
        <f t="shared" si="184"/>
        <v>29</v>
      </c>
      <c r="AG188" s="40">
        <f t="shared" si="197"/>
        <v>0</v>
      </c>
      <c r="AH188" s="40">
        <f t="shared" si="198"/>
        <v>0</v>
      </c>
      <c r="AI188" s="44">
        <f t="shared" si="199"/>
        <v>23600.895071594401</v>
      </c>
      <c r="AJ188" s="35">
        <f t="shared" si="185"/>
        <v>29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872.82858788286228</v>
      </c>
      <c r="AL188" s="57">
        <v>0</v>
      </c>
      <c r="AM188" s="57">
        <v>0</v>
      </c>
      <c r="AN188" s="61">
        <f t="shared" si="186"/>
        <v>29</v>
      </c>
      <c r="AO188" s="40">
        <f t="shared" si="200"/>
        <v>0</v>
      </c>
      <c r="AP188" s="40">
        <f t="shared" si="201"/>
        <v>0</v>
      </c>
      <c r="AQ188" s="44">
        <f t="shared" si="202"/>
        <v>25312.029048603006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7</v>
      </c>
      <c r="G189" s="35">
        <f>SUMIFS(WORKING!$AC$3:$AC$6802,WORKING!$A$3:$A$6802,Results!$D$3,WORKING!$B$3:$B$6802,Results!A189,WORKING!$C$3:$C$6802,Results!C189)/1000</f>
        <v>7552.8037300000005</v>
      </c>
      <c r="H189" s="35">
        <f t="shared" si="187"/>
        <v>1078.9719614285716</v>
      </c>
      <c r="I189" s="187">
        <v>6</v>
      </c>
      <c r="J189" s="212">
        <v>7406</v>
      </c>
      <c r="K189" s="217">
        <f t="shared" si="188"/>
        <v>1234.3333333333333</v>
      </c>
      <c r="L189" s="34">
        <f t="shared" si="181"/>
        <v>6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1293.6688737502964</v>
      </c>
      <c r="N189" s="57">
        <v>0</v>
      </c>
      <c r="O189" s="57">
        <v>0</v>
      </c>
      <c r="P189" s="61">
        <f t="shared" si="182"/>
        <v>6</v>
      </c>
      <c r="Q189" s="40">
        <f t="shared" si="189"/>
        <v>0</v>
      </c>
      <c r="R189" s="40">
        <f t="shared" si="190"/>
        <v>0</v>
      </c>
      <c r="S189" s="44">
        <f t="shared" si="191"/>
        <v>7762.0132425017782</v>
      </c>
      <c r="T189" s="35">
        <f t="shared" si="192"/>
        <v>6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1391.29538427019</v>
      </c>
      <c r="V189" s="57">
        <v>0</v>
      </c>
      <c r="W189" s="57">
        <v>0</v>
      </c>
      <c r="X189" s="61">
        <f t="shared" si="183"/>
        <v>6</v>
      </c>
      <c r="Y189" s="40">
        <f t="shared" si="193"/>
        <v>0</v>
      </c>
      <c r="Z189" s="40">
        <f t="shared" si="194"/>
        <v>0</v>
      </c>
      <c r="AA189" s="44">
        <f t="shared" si="195"/>
        <v>8347.7723056211398</v>
      </c>
      <c r="AB189" s="35">
        <f t="shared" si="196"/>
        <v>6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1494.8776698357508</v>
      </c>
      <c r="AD189" s="57">
        <v>1</v>
      </c>
      <c r="AE189" s="57">
        <v>1</v>
      </c>
      <c r="AF189" s="61">
        <f t="shared" si="184"/>
        <v>6</v>
      </c>
      <c r="AG189" s="40">
        <f t="shared" si="197"/>
        <v>1494.8776698357508</v>
      </c>
      <c r="AH189" s="40">
        <f t="shared" si="198"/>
        <v>-1494.8776698357508</v>
      </c>
      <c r="AI189" s="44">
        <f t="shared" si="199"/>
        <v>8969.2660190145052</v>
      </c>
      <c r="AJ189" s="35">
        <f t="shared" si="185"/>
        <v>6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1603.1383079061848</v>
      </c>
      <c r="AL189" s="57">
        <v>1</v>
      </c>
      <c r="AM189" s="57">
        <v>1</v>
      </c>
      <c r="AN189" s="61">
        <f t="shared" si="186"/>
        <v>6</v>
      </c>
      <c r="AO189" s="40">
        <f t="shared" si="200"/>
        <v>1603.1383079061848</v>
      </c>
      <c r="AP189" s="40">
        <f t="shared" si="201"/>
        <v>-1603.1383079061848</v>
      </c>
      <c r="AQ189" s="44">
        <f t="shared" si="202"/>
        <v>9618.8298474371077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1267.87574</v>
      </c>
      <c r="H190" s="35">
        <f t="shared" si="187"/>
        <v>1267.87574</v>
      </c>
      <c r="I190" s="187">
        <v>1</v>
      </c>
      <c r="J190" s="212">
        <v>1268</v>
      </c>
      <c r="K190" s="217">
        <f t="shared" si="188"/>
        <v>1268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1329.490575863558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1329.490575863558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1430.3977441501554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1430.3977441501554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1537.5118254529455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1537.5118254529455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1649.5259043862623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1649.5259043862623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1436.7138500000001</v>
      </c>
      <c r="H191" s="35">
        <f t="shared" si="187"/>
        <v>0</v>
      </c>
      <c r="I191" s="187" t="s">
        <v>754</v>
      </c>
      <c r="J191" s="212">
        <v>1437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>
        <v>18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>
        <v>905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640</v>
      </c>
      <c r="G196" s="41">
        <f>SUM(G176:G195)</f>
        <v>276457.65365999995</v>
      </c>
      <c r="H196" s="41">
        <f>IFERROR(G196/F196,0)</f>
        <v>431.96508384374994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645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278681</v>
      </c>
      <c r="K196" s="41">
        <f>IFERROR(J196/I196,"")</f>
        <v>432.06356589147288</v>
      </c>
      <c r="L196" s="41">
        <f>SUM(L176:L195)</f>
        <v>645</v>
      </c>
      <c r="M196" s="41">
        <f>IFERROR(S196/P196,0)</f>
        <v>465.90814447121619</v>
      </c>
      <c r="N196" s="41">
        <f t="shared" ref="N196:T196" si="203">SUM(N176:N195)</f>
        <v>4</v>
      </c>
      <c r="O196" s="41">
        <f t="shared" si="203"/>
        <v>0</v>
      </c>
      <c r="P196" s="41">
        <f t="shared" si="203"/>
        <v>649</v>
      </c>
      <c r="Q196" s="41">
        <f t="shared" si="203"/>
        <v>2342.0558653720946</v>
      </c>
      <c r="R196" s="41">
        <f t="shared" si="203"/>
        <v>0</v>
      </c>
      <c r="S196" s="45">
        <f t="shared" si="203"/>
        <v>302374.38576181931</v>
      </c>
      <c r="T196" s="41">
        <f t="shared" si="203"/>
        <v>649</v>
      </c>
      <c r="U196" s="41">
        <f>IFERROR(AA196/X196,0)</f>
        <v>505.22756892398291</v>
      </c>
      <c r="V196" s="41">
        <f t="shared" ref="V196:AB196" si="204">SUM(V176:V195)</f>
        <v>1</v>
      </c>
      <c r="W196" s="41">
        <f t="shared" si="204"/>
        <v>1</v>
      </c>
      <c r="X196" s="41">
        <f t="shared" si="204"/>
        <v>649</v>
      </c>
      <c r="Y196" s="41">
        <f t="shared" si="204"/>
        <v>635.58841810050274</v>
      </c>
      <c r="Z196" s="41">
        <f t="shared" si="204"/>
        <v>-635.58841810050274</v>
      </c>
      <c r="AA196" s="45">
        <f t="shared" si="204"/>
        <v>327892.6922316649</v>
      </c>
      <c r="AB196" s="41">
        <f t="shared" si="204"/>
        <v>649</v>
      </c>
      <c r="AC196" s="41">
        <f>IFERROR(AI196/AF196,0)</f>
        <v>547.35687553919843</v>
      </c>
      <c r="AD196" s="41">
        <f t="shared" ref="AD196:AJ196" si="205">SUM(AD176:AD195)</f>
        <v>1</v>
      </c>
      <c r="AE196" s="41">
        <f t="shared" si="205"/>
        <v>1</v>
      </c>
      <c r="AF196" s="41">
        <f t="shared" si="205"/>
        <v>649</v>
      </c>
      <c r="AG196" s="41">
        <f t="shared" si="205"/>
        <v>1494.8776698357508</v>
      </c>
      <c r="AH196" s="41">
        <f t="shared" si="205"/>
        <v>-1494.8776698357508</v>
      </c>
      <c r="AI196" s="45">
        <f t="shared" si="205"/>
        <v>355234.61222493974</v>
      </c>
      <c r="AJ196" s="41">
        <f t="shared" si="205"/>
        <v>649</v>
      </c>
      <c r="AK196" s="41">
        <f>IFERROR(AQ196/AN196,0)</f>
        <v>591.89327448245876</v>
      </c>
      <c r="AL196" s="41">
        <f t="shared" ref="AL196:AQ196" si="206">SUM(AL176:AL195)</f>
        <v>2</v>
      </c>
      <c r="AM196" s="41">
        <f t="shared" si="206"/>
        <v>2</v>
      </c>
      <c r="AN196" s="41">
        <f t="shared" si="206"/>
        <v>649</v>
      </c>
      <c r="AO196" s="41">
        <f t="shared" si="206"/>
        <v>2050.0036017299303</v>
      </c>
      <c r="AP196" s="41">
        <f t="shared" si="206"/>
        <v>-2050.0036017299303</v>
      </c>
      <c r="AQ196" s="45">
        <f t="shared" si="206"/>
        <v>384138.73513911571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322214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362453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381659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410665.08400000003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19839.614238180686</v>
      </c>
      <c r="T198" s="39"/>
      <c r="U198" s="39"/>
      <c r="V198" s="53"/>
      <c r="W198" s="53"/>
      <c r="X198" s="110"/>
      <c r="Y198" s="39"/>
      <c r="Z198" s="39"/>
      <c r="AA198" s="54">
        <f>AA197-AA196</f>
        <v>34560.3077683351</v>
      </c>
      <c r="AB198" s="39"/>
      <c r="AC198" s="53"/>
      <c r="AD198" s="53"/>
      <c r="AE198" s="110"/>
      <c r="AF198" s="39"/>
      <c r="AG198" s="39"/>
      <c r="AH198" s="39"/>
      <c r="AI198" s="54">
        <f>AI197-AI196</f>
        <v>26424.387775060255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26526.348860884318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wmnvNOGiQbDg0vyomVXg8o6/qhHk4XYEHw/6HVBBnuq+lDiyg1PgO8uAZdhgTN6oBpFlYk+iwjy+hWmW5mUO5A==" saltValue="nxm4CLSllHmfQOrkcFBH5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Rural Development And Land Reform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39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42671.517204050928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NAT_HRBP__42671.5172040509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HRBP-Vote39.xlsx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df7ca258-5e24-45de-bd31-dbc76bc6765a"/>
    <ds:schemaRef ds:uri="http://schemas.microsoft.com/sharepoint/v3"/>
    <ds:schemaRef ds:uri="http://purl.org/dc/terms/"/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